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058901C-9881-4E90-9271-E5BD6C0A9C31}" xr6:coauthVersionLast="47" xr6:coauthVersionMax="47" xr10:uidLastSave="{00000000-0000-0000-0000-000000000000}"/>
  <bookViews>
    <workbookView xWindow="-120" yWindow="-120" windowWidth="29040" windowHeight="15840" tabRatio="456" activeTab="1" xr2:uid="{00000000-000D-0000-FFFF-FFFF00000000}"/>
  </bookViews>
  <sheets>
    <sheet name="Sınav_Analiz_Formu" sheetId="2" r:id="rId1"/>
    <sheet name="A-B Grubu Analiz Formu" sheetId="3" r:id="rId2"/>
  </sheets>
  <definedNames>
    <definedName name="_xlnm.Print_Area" localSheetId="1">'A-B Grubu Analiz Formu'!$A$1:$AT$64</definedName>
    <definedName name="_xlnm.Print_Area" localSheetId="0">Sınav_Analiz_Formu!$A$1:$AT$67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8" i="3" l="1"/>
  <c r="AD8" i="3" s="1"/>
  <c r="AE8" i="3" s="1"/>
  <c r="A32" i="3"/>
  <c r="AD32" i="3" s="1"/>
  <c r="F52" i="3"/>
  <c r="G52" i="3"/>
  <c r="H52" i="3"/>
  <c r="I52" i="3"/>
  <c r="J52" i="3"/>
  <c r="K52" i="3"/>
  <c r="L52" i="3"/>
  <c r="M52" i="3"/>
  <c r="N52" i="3"/>
  <c r="O52" i="3"/>
  <c r="P52" i="3"/>
  <c r="E52" i="3"/>
  <c r="F28" i="3"/>
  <c r="F56" i="3" s="1"/>
  <c r="G28" i="3"/>
  <c r="G56" i="3" s="1"/>
  <c r="H28" i="3"/>
  <c r="H56" i="3" s="1"/>
  <c r="I28" i="3"/>
  <c r="J28" i="3"/>
  <c r="J56" i="3" s="1"/>
  <c r="K28" i="3"/>
  <c r="K56" i="3" s="1"/>
  <c r="L28" i="3"/>
  <c r="L56" i="3" s="1"/>
  <c r="M28" i="3"/>
  <c r="M56" i="3" s="1"/>
  <c r="N28" i="3"/>
  <c r="N56" i="3" s="1"/>
  <c r="O28" i="3"/>
  <c r="O56" i="3" s="1"/>
  <c r="E28" i="3"/>
  <c r="P28" i="3"/>
  <c r="P56" i="3" s="1"/>
  <c r="A22" i="3"/>
  <c r="A21" i="3"/>
  <c r="AD21" i="3" s="1"/>
  <c r="AE21" i="3" s="1"/>
  <c r="A20" i="3"/>
  <c r="AE20" i="3" s="1"/>
  <c r="A19" i="3"/>
  <c r="A18" i="3"/>
  <c r="AD18" i="3" s="1"/>
  <c r="A17" i="3"/>
  <c r="AD17" i="3" s="1"/>
  <c r="AE17" i="3" s="1"/>
  <c r="A16" i="3"/>
  <c r="A15" i="3"/>
  <c r="AD15" i="3" s="1"/>
  <c r="A14" i="3"/>
  <c r="AD14" i="3" s="1"/>
  <c r="AE14" i="3" s="1"/>
  <c r="A13" i="3"/>
  <c r="AD13" i="3" s="1"/>
  <c r="AE13" i="3" s="1"/>
  <c r="A12" i="3"/>
  <c r="AD12" i="3" s="1"/>
  <c r="AE12" i="3" s="1"/>
  <c r="A11" i="3"/>
  <c r="AD11" i="3" s="1"/>
  <c r="A10" i="3"/>
  <c r="A9" i="3"/>
  <c r="AD9" i="3" s="1"/>
  <c r="AE9" i="3" s="1"/>
  <c r="A35" i="3"/>
  <c r="AD35" i="3" s="1"/>
  <c r="A34" i="3"/>
  <c r="AD34" i="3" s="1"/>
  <c r="AE34" i="3" s="1"/>
  <c r="A33" i="3"/>
  <c r="AD33" i="3" s="1"/>
  <c r="A23" i="3"/>
  <c r="AD23" i="3" s="1"/>
  <c r="A37" i="3"/>
  <c r="AD37" i="3" s="1"/>
  <c r="A36" i="3"/>
  <c r="AD36" i="3" s="1"/>
  <c r="AE36" i="3" s="1"/>
  <c r="A38" i="3"/>
  <c r="AD38" i="3" s="1"/>
  <c r="A39" i="3"/>
  <c r="AD39" i="3" s="1"/>
  <c r="A40" i="3"/>
  <c r="AD40" i="3" s="1"/>
  <c r="A41" i="3"/>
  <c r="AD41" i="3" s="1"/>
  <c r="A44" i="3"/>
  <c r="AD44" i="3" s="1"/>
  <c r="A43" i="3"/>
  <c r="A42" i="3"/>
  <c r="A27" i="3"/>
  <c r="A26" i="3"/>
  <c r="AD26" i="3" s="1"/>
  <c r="A25" i="3"/>
  <c r="AE25" i="3" s="1"/>
  <c r="A24" i="3"/>
  <c r="A51" i="3"/>
  <c r="A50" i="3"/>
  <c r="AE50" i="3" s="1"/>
  <c r="A49" i="3"/>
  <c r="A48" i="3"/>
  <c r="AD48" i="3" s="1"/>
  <c r="A47" i="3"/>
  <c r="AE47" i="3" s="1"/>
  <c r="A46" i="3"/>
  <c r="AD46" i="3" s="1"/>
  <c r="AE46" i="3" s="1"/>
  <c r="A45" i="3"/>
  <c r="AD45" i="3" s="1"/>
  <c r="AE45" i="3" s="1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31" i="3"/>
  <c r="AE31" i="3" s="1"/>
  <c r="Q28" i="3"/>
  <c r="Q56" i="3" s="1"/>
  <c r="R28" i="3"/>
  <c r="S28" i="3"/>
  <c r="S56" i="3" s="1"/>
  <c r="T28" i="3"/>
  <c r="T56" i="3" s="1"/>
  <c r="U28" i="3"/>
  <c r="U56" i="3" s="1"/>
  <c r="V28" i="3"/>
  <c r="V56" i="3" s="1"/>
  <c r="W28" i="3"/>
  <c r="W56" i="3" s="1"/>
  <c r="X28" i="3"/>
  <c r="X56" i="3" s="1"/>
  <c r="Y28" i="3"/>
  <c r="Y56" i="3" s="1"/>
  <c r="Z28" i="3"/>
  <c r="Z56" i="3" s="1"/>
  <c r="AA28" i="3"/>
  <c r="AA56" i="3" s="1"/>
  <c r="AB28" i="3"/>
  <c r="AB56" i="3" s="1"/>
  <c r="AC28" i="3"/>
  <c r="AC56" i="3" s="1"/>
  <c r="AD7" i="3"/>
  <c r="AE7" i="3" s="1"/>
  <c r="AE48" i="3"/>
  <c r="A8" i="2"/>
  <c r="AD8" i="2" s="1"/>
  <c r="H53" i="2"/>
  <c r="H57" i="2" s="1"/>
  <c r="E53" i="2"/>
  <c r="A9" i="2"/>
  <c r="A10" i="2"/>
  <c r="AD10" i="2"/>
  <c r="A11" i="2"/>
  <c r="AD11" i="2" s="1"/>
  <c r="A16" i="2"/>
  <c r="AD16" i="2"/>
  <c r="A12" i="2"/>
  <c r="A13" i="2"/>
  <c r="AD13" i="2" s="1"/>
  <c r="A14" i="2"/>
  <c r="AE14" i="2" s="1"/>
  <c r="A15" i="2"/>
  <c r="AD15" i="2" s="1"/>
  <c r="A17" i="2"/>
  <c r="AD17" i="2" s="1"/>
  <c r="A18" i="2"/>
  <c r="AD18" i="2" s="1"/>
  <c r="A19" i="2"/>
  <c r="A20" i="2"/>
  <c r="A21" i="2"/>
  <c r="AD21" i="2" s="1"/>
  <c r="A22" i="2"/>
  <c r="A23" i="2"/>
  <c r="AE23" i="2" s="1"/>
  <c r="A24" i="2"/>
  <c r="AD24" i="2"/>
  <c r="A25" i="2"/>
  <c r="AD25" i="2"/>
  <c r="A26" i="2"/>
  <c r="AD26" i="2"/>
  <c r="A27" i="2"/>
  <c r="A28" i="2"/>
  <c r="AE28" i="2" s="1"/>
  <c r="A29" i="2"/>
  <c r="AE29" i="2"/>
  <c r="A30" i="2"/>
  <c r="AE30" i="2"/>
  <c r="A31" i="2"/>
  <c r="A32" i="2"/>
  <c r="AE32" i="2" s="1"/>
  <c r="A33" i="2"/>
  <c r="A34" i="2"/>
  <c r="AD34" i="2" s="1"/>
  <c r="A35" i="2"/>
  <c r="AD35" i="2" s="1"/>
  <c r="A36" i="2"/>
  <c r="AD36" i="2" s="1"/>
  <c r="A37" i="2"/>
  <c r="A38" i="2"/>
  <c r="AE38" i="2" s="1"/>
  <c r="A39" i="2"/>
  <c r="AD39" i="2" s="1"/>
  <c r="A40" i="2"/>
  <c r="AE40" i="2" s="1"/>
  <c r="A41" i="2"/>
  <c r="A42" i="2"/>
  <c r="A43" i="2"/>
  <c r="AD43" i="2" s="1"/>
  <c r="A44" i="2"/>
  <c r="AE44" i="2"/>
  <c r="A45" i="2"/>
  <c r="A46" i="2"/>
  <c r="AE46" i="2" s="1"/>
  <c r="A47" i="2"/>
  <c r="A48" i="2"/>
  <c r="AE48" i="2" s="1"/>
  <c r="A49" i="2"/>
  <c r="A50" i="2"/>
  <c r="AE50" i="2" s="1"/>
  <c r="A51" i="2"/>
  <c r="AD51" i="2" s="1"/>
  <c r="A52" i="2"/>
  <c r="AE52" i="2" s="1"/>
  <c r="AD7" i="2"/>
  <c r="AE7" i="2" s="1"/>
  <c r="AE37" i="2"/>
  <c r="AE42" i="2"/>
  <c r="AE45" i="2"/>
  <c r="AD37" i="2"/>
  <c r="AD38" i="2"/>
  <c r="AD42" i="2"/>
  <c r="AD45" i="2"/>
  <c r="AD46" i="2"/>
  <c r="F53" i="2"/>
  <c r="F57" i="2" s="1"/>
  <c r="O53" i="2"/>
  <c r="G53" i="2"/>
  <c r="G57" i="2" s="1"/>
  <c r="I53" i="2"/>
  <c r="I57" i="2" s="1"/>
  <c r="J53" i="2"/>
  <c r="J57" i="2" s="1"/>
  <c r="K53" i="2"/>
  <c r="K57" i="2" s="1"/>
  <c r="L53" i="2"/>
  <c r="L57" i="2" s="1"/>
  <c r="M53" i="2"/>
  <c r="M57" i="2" s="1"/>
  <c r="N53" i="2"/>
  <c r="N57" i="2" s="1"/>
  <c r="O57" i="2"/>
  <c r="P53" i="2"/>
  <c r="P57" i="2" s="1"/>
  <c r="Q53" i="2"/>
  <c r="Q57" i="2" s="1"/>
  <c r="R53" i="2"/>
  <c r="R57" i="2" s="1"/>
  <c r="S53" i="2"/>
  <c r="S57" i="2" s="1"/>
  <c r="T53" i="2"/>
  <c r="T57" i="2" s="1"/>
  <c r="U53" i="2"/>
  <c r="U57" i="2" s="1"/>
  <c r="V53" i="2"/>
  <c r="V57" i="2" s="1"/>
  <c r="W53" i="2"/>
  <c r="W57" i="2" s="1"/>
  <c r="X53" i="2"/>
  <c r="X57" i="2" s="1"/>
  <c r="Y53" i="2"/>
  <c r="Y57" i="2" s="1"/>
  <c r="Z53" i="2"/>
  <c r="Z57" i="2" s="1"/>
  <c r="AA53" i="2"/>
  <c r="AA57" i="2" s="1"/>
  <c r="AB53" i="2"/>
  <c r="AB57" i="2" s="1"/>
  <c r="AC53" i="2"/>
  <c r="AC57" i="2" s="1"/>
  <c r="AD29" i="2"/>
  <c r="AD31" i="2"/>
  <c r="AE26" i="2"/>
  <c r="AE25" i="2"/>
  <c r="AE24" i="2"/>
  <c r="AE18" i="2"/>
  <c r="AE17" i="2"/>
  <c r="AE16" i="2"/>
  <c r="AE10" i="2"/>
  <c r="T3" i="2"/>
  <c r="AE31" i="2"/>
  <c r="AD43" i="3"/>
  <c r="AE43" i="3" s="1"/>
  <c r="AE13" i="2"/>
  <c r="AE15" i="2"/>
  <c r="AE37" i="3"/>
  <c r="AD20" i="3"/>
  <c r="AD22" i="3"/>
  <c r="AE22" i="3"/>
  <c r="AE8" i="2"/>
  <c r="AE51" i="2"/>
  <c r="AE35" i="2"/>
  <c r="AD27" i="2"/>
  <c r="AE27" i="2"/>
  <c r="AD23" i="2"/>
  <c r="AD19" i="2"/>
  <c r="AE19" i="2"/>
  <c r="AD14" i="2"/>
  <c r="AD49" i="3"/>
  <c r="AE49" i="3"/>
  <c r="AE47" i="2"/>
  <c r="AD47" i="2"/>
  <c r="AE39" i="2"/>
  <c r="AD16" i="3"/>
  <c r="AE16" i="3" s="1"/>
  <c r="AE11" i="2"/>
  <c r="AD12" i="2"/>
  <c r="AE12" i="2"/>
  <c r="AD9" i="2"/>
  <c r="AD47" i="3"/>
  <c r="AD51" i="3"/>
  <c r="AE51" i="3"/>
  <c r="AD27" i="3"/>
  <c r="AE27" i="3"/>
  <c r="AD30" i="2"/>
  <c r="AD52" i="2"/>
  <c r="AD48" i="2"/>
  <c r="AD44" i="2"/>
  <c r="AD40" i="2"/>
  <c r="AD25" i="3" l="1"/>
  <c r="AE23" i="3"/>
  <c r="AE39" i="3"/>
  <c r="AE40" i="3"/>
  <c r="T3" i="3"/>
  <c r="E53" i="3" s="1"/>
  <c r="AE32" i="3"/>
  <c r="AE26" i="3"/>
  <c r="AE38" i="3"/>
  <c r="AE41" i="3"/>
  <c r="R56" i="3"/>
  <c r="AE18" i="3"/>
  <c r="AD32" i="2"/>
  <c r="AD50" i="2"/>
  <c r="AE34" i="2"/>
  <c r="AE36" i="2"/>
  <c r="AD50" i="3"/>
  <c r="AE44" i="3"/>
  <c r="AD10" i="3"/>
  <c r="AE10" i="3" s="1"/>
  <c r="I56" i="3"/>
  <c r="AE21" i="2"/>
  <c r="AD28" i="2"/>
  <c r="AE11" i="3"/>
  <c r="AE15" i="3"/>
  <c r="E56" i="3"/>
  <c r="AE43" i="2"/>
  <c r="AE9" i="2"/>
  <c r="U54" i="2"/>
  <c r="Z54" i="2"/>
  <c r="R54" i="2"/>
  <c r="E54" i="2"/>
  <c r="L54" i="2"/>
  <c r="Y54" i="2"/>
  <c r="Q54" i="2"/>
  <c r="N54" i="2"/>
  <c r="F54" i="2"/>
  <c r="G54" i="2"/>
  <c r="J54" i="2"/>
  <c r="AB54" i="2"/>
  <c r="H54" i="2"/>
  <c r="AE49" i="2"/>
  <c r="AD49" i="2"/>
  <c r="AE33" i="2"/>
  <c r="AD33" i="2"/>
  <c r="AD22" i="2"/>
  <c r="AE22" i="2"/>
  <c r="AD20" i="2"/>
  <c r="AE20" i="2"/>
  <c r="E57" i="2"/>
  <c r="AD42" i="3"/>
  <c r="AD52" i="3" s="1"/>
  <c r="AE52" i="3" s="1"/>
  <c r="AD19" i="3"/>
  <c r="I54" i="2"/>
  <c r="K54" i="2"/>
  <c r="M54" i="2"/>
  <c r="W54" i="2"/>
  <c r="AA54" i="2"/>
  <c r="O54" i="2"/>
  <c r="AC54" i="2"/>
  <c r="S54" i="2"/>
  <c r="P54" i="2"/>
  <c r="X54" i="2"/>
  <c r="T54" i="2"/>
  <c r="V54" i="2"/>
  <c r="AE41" i="2"/>
  <c r="AD41" i="2"/>
  <c r="AR43" i="2" s="1"/>
  <c r="AD24" i="3"/>
  <c r="AE24" i="3"/>
  <c r="AE33" i="3"/>
  <c r="AE35" i="3"/>
  <c r="AA53" i="3" l="1"/>
  <c r="P29" i="3"/>
  <c r="O29" i="3"/>
  <c r="K29" i="3"/>
  <c r="G29" i="3"/>
  <c r="J53" i="3"/>
  <c r="L29" i="3"/>
  <c r="N29" i="3"/>
  <c r="AR19" i="3" s="1"/>
  <c r="N57" i="3" s="1"/>
  <c r="S53" i="3"/>
  <c r="I53" i="3"/>
  <c r="Y29" i="3"/>
  <c r="AB29" i="3"/>
  <c r="X29" i="3"/>
  <c r="U29" i="3"/>
  <c r="L53" i="3"/>
  <c r="AA29" i="3"/>
  <c r="AR32" i="3" s="1"/>
  <c r="AA57" i="3" s="1"/>
  <c r="P53" i="3"/>
  <c r="F29" i="3"/>
  <c r="U53" i="3"/>
  <c r="J29" i="3"/>
  <c r="Q29" i="3"/>
  <c r="H53" i="3"/>
  <c r="F53" i="3"/>
  <c r="M53" i="3"/>
  <c r="M29" i="3"/>
  <c r="T29" i="3"/>
  <c r="Y53" i="3"/>
  <c r="Q53" i="3"/>
  <c r="AR22" i="3" s="1"/>
  <c r="Q57" i="3" s="1"/>
  <c r="T53" i="3"/>
  <c r="X53" i="3"/>
  <c r="I29" i="3"/>
  <c r="AR14" i="3" s="1"/>
  <c r="I57" i="3" s="1"/>
  <c r="W29" i="3"/>
  <c r="G53" i="3"/>
  <c r="AR12" i="3" s="1"/>
  <c r="G57" i="3" s="1"/>
  <c r="S29" i="3"/>
  <c r="AC53" i="3"/>
  <c r="Z53" i="3"/>
  <c r="H29" i="3"/>
  <c r="O53" i="3"/>
  <c r="N53" i="3"/>
  <c r="R29" i="3"/>
  <c r="AR23" i="3" s="1"/>
  <c r="R57" i="3" s="1"/>
  <c r="Z29" i="3"/>
  <c r="AC29" i="3"/>
  <c r="V29" i="3"/>
  <c r="W53" i="3"/>
  <c r="R53" i="3"/>
  <c r="K53" i="3"/>
  <c r="V53" i="3"/>
  <c r="AR27" i="3" s="1"/>
  <c r="V57" i="3" s="1"/>
  <c r="AB53" i="3"/>
  <c r="AR33" i="3" s="1"/>
  <c r="AB57" i="3" s="1"/>
  <c r="E29" i="3"/>
  <c r="AR10" i="3" s="1"/>
  <c r="E57" i="3" s="1"/>
  <c r="AR26" i="3"/>
  <c r="U57" i="3" s="1"/>
  <c r="AR21" i="3"/>
  <c r="P57" i="3" s="1"/>
  <c r="AR30" i="3"/>
  <c r="Y57" i="3" s="1"/>
  <c r="AR20" i="3"/>
  <c r="O57" i="3" s="1"/>
  <c r="AD53" i="3"/>
  <c r="AR38" i="3"/>
  <c r="AD53" i="2"/>
  <c r="AE53" i="2" s="1"/>
  <c r="V58" i="2"/>
  <c r="AR25" i="2"/>
  <c r="X58" i="2"/>
  <c r="AR27" i="2"/>
  <c r="S58" i="2"/>
  <c r="AR22" i="2"/>
  <c r="AR18" i="2"/>
  <c r="O58" i="2"/>
  <c r="AR35" i="2"/>
  <c r="W58" i="2"/>
  <c r="AR26" i="2"/>
  <c r="K58" i="2"/>
  <c r="AR14" i="2"/>
  <c r="AE19" i="3"/>
  <c r="AE42" i="3"/>
  <c r="AL44" i="2"/>
  <c r="AR39" i="2"/>
  <c r="AR11" i="2"/>
  <c r="H58" i="2"/>
  <c r="AR13" i="2"/>
  <c r="J58" i="2"/>
  <c r="AR9" i="2"/>
  <c r="F58" i="2"/>
  <c r="AR20" i="2"/>
  <c r="Q58" i="2"/>
  <c r="AR15" i="2"/>
  <c r="L58" i="2"/>
  <c r="R58" i="2"/>
  <c r="AR21" i="2"/>
  <c r="AR24" i="2"/>
  <c r="U58" i="2"/>
  <c r="AR38" i="2"/>
  <c r="AL45" i="2"/>
  <c r="T58" i="2"/>
  <c r="AR23" i="2"/>
  <c r="P58" i="2"/>
  <c r="AR19" i="2"/>
  <c r="AC58" i="2"/>
  <c r="AR32" i="2"/>
  <c r="AR45" i="2"/>
  <c r="AR30" i="2"/>
  <c r="AA58" i="2"/>
  <c r="AR16" i="2"/>
  <c r="M58" i="2"/>
  <c r="I58" i="2"/>
  <c r="AR12" i="2"/>
  <c r="AR36" i="3"/>
  <c r="AL47" i="3"/>
  <c r="AR45" i="3"/>
  <c r="AR37" i="3"/>
  <c r="AD28" i="3"/>
  <c r="AE28" i="3" s="1"/>
  <c r="AL46" i="3"/>
  <c r="AR46" i="3"/>
  <c r="AR47" i="3"/>
  <c r="AR34" i="2"/>
  <c r="AR44" i="2"/>
  <c r="AB58" i="2"/>
  <c r="AR31" i="2"/>
  <c r="G58" i="2"/>
  <c r="AR10" i="2"/>
  <c r="N58" i="2"/>
  <c r="AR17" i="2"/>
  <c r="AR28" i="2"/>
  <c r="Y58" i="2"/>
  <c r="AR8" i="2"/>
  <c r="E58" i="2"/>
  <c r="AD54" i="2"/>
  <c r="AR40" i="2" s="1"/>
  <c r="Z58" i="2"/>
  <c r="AR29" i="2"/>
  <c r="AN50" i="3"/>
  <c r="AR34" i="3"/>
  <c r="AC57" i="3" s="1"/>
  <c r="AR36" i="2"/>
  <c r="AN49" i="2" s="1"/>
  <c r="AR24" i="3" l="1"/>
  <c r="S57" i="3" s="1"/>
  <c r="AR29" i="3"/>
  <c r="X57" i="3" s="1"/>
  <c r="AR13" i="3"/>
  <c r="H57" i="3" s="1"/>
  <c r="AR17" i="3"/>
  <c r="L57" i="3" s="1"/>
  <c r="AR11" i="3"/>
  <c r="F57" i="3" s="1"/>
  <c r="AR28" i="3"/>
  <c r="W57" i="3" s="1"/>
  <c r="AD29" i="3"/>
  <c r="AR42" i="3" s="1"/>
  <c r="AR15" i="3"/>
  <c r="J57" i="3" s="1"/>
  <c r="AR16" i="3"/>
  <c r="K57" i="3" s="1"/>
  <c r="AR31" i="3"/>
  <c r="Z57" i="3" s="1"/>
  <c r="AR25" i="3"/>
  <c r="T57" i="3" s="1"/>
  <c r="AR18" i="3"/>
  <c r="M57" i="3" s="1"/>
  <c r="AJ49" i="2"/>
  <c r="AN50" i="2"/>
  <c r="AJ50" i="2" s="1"/>
  <c r="AJ51" i="3"/>
  <c r="AN51" i="3"/>
  <c r="AJ52" i="3" s="1"/>
  <c r="AR40" i="3"/>
  <c r="AR41" i="3"/>
</calcChain>
</file>

<file path=xl/sharedStrings.xml><?xml version="1.0" encoding="utf-8"?>
<sst xmlns="http://schemas.openxmlformats.org/spreadsheetml/2006/main" count="117" uniqueCount="74">
  <si>
    <t>Soru için alınan puanların toplamı</t>
  </si>
  <si>
    <t>SIRA</t>
  </si>
  <si>
    <t>CEVAPLAMA BAŞARI ORANI (%)</t>
  </si>
  <si>
    <t>SORU NO --&gt;</t>
  </si>
  <si>
    <t>TOP</t>
  </si>
  <si>
    <t>SINIF MEV.</t>
  </si>
  <si>
    <t>SINAV TARİHİ :</t>
  </si>
  <si>
    <t>ÖĞ.
NO</t>
  </si>
  <si>
    <t>DÖNEM</t>
  </si>
  <si>
    <t>YAZILI</t>
  </si>
  <si>
    <t xml:space="preserve">DERS : </t>
  </si>
  <si>
    <t xml:space="preserve">ŞUBESİ : </t>
  </si>
  <si>
    <t>SORUNUN DEĞER</t>
  </si>
  <si>
    <t>CEVAPLAMA ORANI</t>
  </si>
  <si>
    <t>BAŞARI ANALİZİ</t>
  </si>
  <si>
    <t>SINIF ORTALAMASI</t>
  </si>
  <si>
    <t xml:space="preserve">BAŞARILI ÖĞRENCİ SAYISI </t>
  </si>
  <si>
    <t xml:space="preserve">BAŞARISIZ ÖĞRENCİ SAYISI </t>
  </si>
  <si>
    <t xml:space="preserve">SINIFIN BAŞARI ORTALAMASI </t>
  </si>
  <si>
    <t>70-84 ARASI ALAN</t>
  </si>
  <si>
    <t>85-100 ARASI ALAN</t>
  </si>
  <si>
    <t>DÜZENLEYEN</t>
  </si>
  <si>
    <t>Başarı
%'si</t>
  </si>
  <si>
    <t>Soru
No</t>
  </si>
  <si>
    <t>SINIF BAŞARISI</t>
  </si>
  <si>
    <t>EN YÜKSEK ALINAN NOT</t>
  </si>
  <si>
    <t>EN DÜŞÜK ALINAN  NOT</t>
  </si>
  <si>
    <t>BAŞ.</t>
  </si>
  <si>
    <t>Başarı</t>
  </si>
  <si>
    <t>Başarısızlık</t>
  </si>
  <si>
    <t>DÜŞÜNCELER</t>
  </si>
  <si>
    <t xml:space="preserve">NOT DAĞILIMI </t>
  </si>
  <si>
    <r>
      <t xml:space="preserve">ADI SOYADI </t>
    </r>
    <r>
      <rPr>
        <b/>
        <sz val="7"/>
        <rFont val="Verdana"/>
        <family val="2"/>
        <charset val="162"/>
      </rPr>
      <t xml:space="preserve">/ </t>
    </r>
    <r>
      <rPr>
        <b/>
        <sz val="7"/>
        <color indexed="8"/>
        <rFont val="Verdana"/>
        <family val="2"/>
        <charset val="162"/>
      </rPr>
      <t>PUAN DEĞ. -&gt;</t>
    </r>
  </si>
  <si>
    <t>YUV.</t>
  </si>
  <si>
    <r>
      <t xml:space="preserve">* Sonuç bilgilerinin oluşması için </t>
    </r>
    <r>
      <rPr>
        <b/>
        <sz val="10"/>
        <color indexed="10"/>
        <rFont val="Arial Tur"/>
        <charset val="162"/>
      </rPr>
      <t>Öğrenci No</t>
    </r>
    <r>
      <rPr>
        <sz val="10"/>
        <color indexed="10"/>
        <rFont val="Arial Tur"/>
        <charset val="162"/>
      </rPr>
      <t xml:space="preserve"> ve </t>
    </r>
    <r>
      <rPr>
        <b/>
        <sz val="10"/>
        <color indexed="10"/>
        <rFont val="Arial Tur"/>
        <charset val="162"/>
      </rPr>
      <t>Adı Soyadı</t>
    </r>
    <r>
      <rPr>
        <sz val="10"/>
        <color indexed="10"/>
        <rFont val="Arial Tur"/>
        <charset val="162"/>
      </rPr>
      <t xml:space="preserve"> bilgilerinin eksiksiz girilmesi gerekmektedir. </t>
    </r>
  </si>
  <si>
    <t>Soru 
Konusu</t>
  </si>
  <si>
    <t xml:space="preserve">SINAV DÖNEMİ VE NO </t>
  </si>
  <si>
    <t>……</t>
  </si>
  <si>
    <r>
      <t>A GRB -</t>
    </r>
    <r>
      <rPr>
        <b/>
        <sz val="10"/>
        <rFont val="Verdana"/>
        <family val="2"/>
        <charset val="162"/>
      </rPr>
      <t xml:space="preserve"> SORU NO --&gt;</t>
    </r>
  </si>
  <si>
    <r>
      <t>B GRB</t>
    </r>
    <r>
      <rPr>
        <b/>
        <sz val="10"/>
        <rFont val="Verdana"/>
        <family val="2"/>
        <charset val="162"/>
      </rPr>
      <t xml:space="preserve"> - SORU NO --&gt;</t>
    </r>
  </si>
  <si>
    <t>Konulara Göre Soruları Eşleştirme</t>
  </si>
  <si>
    <t>A GRB</t>
  </si>
  <si>
    <t>B GRB</t>
  </si>
  <si>
    <t>70-84 ARASI</t>
  </si>
  <si>
    <t>85-100 ARASI</t>
  </si>
  <si>
    <t>Sorunun 
Konusu</t>
  </si>
  <si>
    <t>SR.</t>
  </si>
  <si>
    <t>KONULAR BAZINDA BAŞARI ANALİZİ (A Grubundaki konu sıralaması esas alınarak ortalama alınmıştır)</t>
  </si>
  <si>
    <t>0-49 ARASI</t>
  </si>
  <si>
    <t>50-59 ARASI</t>
  </si>
  <si>
    <t>60-69 ARASI</t>
  </si>
  <si>
    <t>Noktalama İşaretleri</t>
  </si>
  <si>
    <t>1.</t>
  </si>
  <si>
    <t>MESUT NAMVER</t>
  </si>
  <si>
    <t>Ders Öğrt.</t>
  </si>
  <si>
    <t>TÜRK DİLİ VE EDEBİYATI 11</t>
  </si>
  <si>
    <t>SALİHLİ BORSA İSTANBUL MESLEKİ TEKNİK ANADOLU LİSESİ SINAV SONUÇ ANALİZ FORMU</t>
  </si>
  <si>
    <t>11/B ELEKT</t>
  </si>
  <si>
    <t>BAŞARI DÜZEYİNİN İYİ OLMADIĞI GÖRÜLMÜŞTÜR.EKSİK KONULARIN İLK DERSTE TEKRARI YAPILALARAK KONUYU PEKİŞTİRECEK ÖDEVLER VERİLECEKTİR.</t>
  </si>
  <si>
    <t>NURHAN ÖZGÜL</t>
  </si>
  <si>
    <t>Türk Dili ve Edebiyatı</t>
  </si>
  <si>
    <t>Tanzimat şiirinin özellikleri</t>
  </si>
  <si>
    <t>Edebi akımlar</t>
  </si>
  <si>
    <t>Eser-yazar bilgisi</t>
  </si>
  <si>
    <t>Yazar bilgisi</t>
  </si>
  <si>
    <t>Fecriaticiler</t>
  </si>
  <si>
    <t>Şiirde tema</t>
  </si>
  <si>
    <t>Şiirde uyak ve redif</t>
  </si>
  <si>
    <t>Yazım yanlışları</t>
  </si>
  <si>
    <t>Cümlenin ögeleri</t>
  </si>
  <si>
    <t>50-59 ARASI ALAN</t>
  </si>
  <si>
    <t>60-69 ARASI ALAN</t>
  </si>
  <si>
    <t>0-49 ARASI ALAN</t>
  </si>
  <si>
    <t>örnek örnek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</si>
</sst>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4">
    <font>
      <sz val="10"/>
      <name val="Arial Tur"/>
      <charset val="162"/>
    </font>
    <font>
      <sz val="10"/>
      <name val="Arial Tur"/>
      <charset val="162"/>
    </font>
    <font>
      <b/>
      <sz val="10"/>
      <name val="Arial Tur"/>
      <charset val="162"/>
    </font>
    <font>
      <sz val="8"/>
      <name val="Arial Tur"/>
      <charset val="162"/>
    </font>
    <font>
      <b/>
      <sz val="9"/>
      <name val="Times New Roman"/>
      <family val="1"/>
      <charset val="162"/>
    </font>
    <font>
      <sz val="9"/>
      <name val="Times New Roman"/>
      <family val="1"/>
      <charset val="162"/>
    </font>
    <font>
      <sz val="9"/>
      <name val="Verdana"/>
      <family val="2"/>
      <charset val="162"/>
    </font>
    <font>
      <b/>
      <sz val="9"/>
      <name val="Verdana"/>
      <family val="2"/>
      <charset val="162"/>
    </font>
    <font>
      <b/>
      <sz val="10"/>
      <color indexed="9"/>
      <name val="Times New Roman"/>
      <family val="1"/>
      <charset val="162"/>
    </font>
    <font>
      <b/>
      <i/>
      <sz val="9"/>
      <name val="Times New Roman"/>
      <family val="1"/>
      <charset val="162"/>
    </font>
    <font>
      <b/>
      <sz val="13"/>
      <name val="Tahoma"/>
      <family val="2"/>
      <charset val="162"/>
    </font>
    <font>
      <sz val="8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0"/>
      <color indexed="8"/>
      <name val="Arial Unicode MS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9"/>
      <color indexed="9"/>
      <name val="Times New Roman"/>
      <family val="1"/>
      <charset val="162"/>
    </font>
    <font>
      <sz val="10"/>
      <color indexed="9"/>
      <name val="Arial Tur"/>
      <charset val="162"/>
    </font>
    <font>
      <sz val="10"/>
      <name val="Times New Roman"/>
      <family val="1"/>
      <charset val="162"/>
    </font>
    <font>
      <b/>
      <sz val="10"/>
      <name val="Verdana"/>
      <family val="2"/>
      <charset val="162"/>
    </font>
    <font>
      <b/>
      <sz val="7"/>
      <name val="Verdana"/>
      <family val="2"/>
      <charset val="162"/>
    </font>
    <font>
      <b/>
      <sz val="9"/>
      <color indexed="9"/>
      <name val="Times New Roman"/>
      <family val="1"/>
      <charset val="162"/>
    </font>
    <font>
      <b/>
      <sz val="9"/>
      <color indexed="8"/>
      <name val="Times New Roman"/>
      <family val="1"/>
      <charset val="162"/>
    </font>
    <font>
      <b/>
      <sz val="14"/>
      <name val="Tahoma"/>
      <family val="2"/>
      <charset val="162"/>
    </font>
    <font>
      <sz val="9"/>
      <color indexed="10"/>
      <name val="Times New Roman"/>
      <family val="1"/>
      <charset val="162"/>
    </font>
    <font>
      <sz val="10"/>
      <color indexed="10"/>
      <name val="Arial Tur"/>
      <charset val="162"/>
    </font>
    <font>
      <b/>
      <i/>
      <sz val="9"/>
      <color indexed="9"/>
      <name val="Times New Roman"/>
      <family val="1"/>
      <charset val="162"/>
    </font>
    <font>
      <b/>
      <sz val="11"/>
      <color indexed="9"/>
      <name val="Times New Roman"/>
      <family val="1"/>
      <charset val="162"/>
    </font>
    <font>
      <b/>
      <sz val="10"/>
      <color indexed="10"/>
      <name val="Times New Roman"/>
      <family val="1"/>
      <charset val="162"/>
    </font>
    <font>
      <b/>
      <sz val="8"/>
      <color indexed="16"/>
      <name val="Verdana"/>
      <family val="2"/>
      <charset val="162"/>
    </font>
    <font>
      <b/>
      <sz val="10"/>
      <color indexed="8"/>
      <name val="Verdana"/>
      <family val="2"/>
      <charset val="162"/>
    </font>
    <font>
      <b/>
      <sz val="10"/>
      <color indexed="10"/>
      <name val="Arial Tur"/>
      <charset val="162"/>
    </font>
    <font>
      <b/>
      <sz val="11"/>
      <color indexed="45"/>
      <name val="Times New Roman"/>
      <family val="1"/>
      <charset val="162"/>
    </font>
    <font>
      <b/>
      <sz val="9"/>
      <color indexed="8"/>
      <name val="Verdana"/>
      <family val="2"/>
      <charset val="162"/>
    </font>
    <font>
      <b/>
      <sz val="7"/>
      <color indexed="8"/>
      <name val="Verdana"/>
      <family val="2"/>
      <charset val="162"/>
    </font>
    <font>
      <b/>
      <i/>
      <sz val="10"/>
      <name val="Times New Roman"/>
      <family val="1"/>
      <charset val="162"/>
    </font>
    <font>
      <sz val="10"/>
      <color indexed="8"/>
      <name val="Times New Roman"/>
      <family val="1"/>
      <charset val="162"/>
    </font>
    <font>
      <b/>
      <sz val="12"/>
      <color indexed="9"/>
      <name val="Arial Unicode MS"/>
      <charset val="162"/>
    </font>
    <font>
      <b/>
      <sz val="10"/>
      <color indexed="9"/>
      <name val="Times New Roman"/>
      <family val="1"/>
      <charset val="162"/>
    </font>
    <font>
      <b/>
      <sz val="10"/>
      <color indexed="10"/>
      <name val="Verdana"/>
      <family val="2"/>
      <charset val="162"/>
    </font>
    <font>
      <b/>
      <sz val="10"/>
      <color indexed="60"/>
      <name val="Tahoma"/>
      <family val="2"/>
      <charset val="162"/>
    </font>
    <font>
      <b/>
      <sz val="11"/>
      <color indexed="10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8.5"/>
      <name val="Tahoma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/>
      <bottom style="medium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7">
    <xf numFmtId="0" fontId="0" fillId="0" borderId="0" xfId="0"/>
    <xf numFmtId="0" fontId="5" fillId="0" borderId="0" xfId="0" applyNumberFormat="1" applyFont="1" applyFill="1" applyBorder="1" applyAlignment="1" applyProtection="1">
      <alignment horizontal="center" vertical="center" shrinkToFit="1"/>
      <protection hidden="1"/>
    </xf>
    <xf numFmtId="1" fontId="9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26" fillId="2" borderId="0" xfId="0" applyFont="1" applyFill="1" applyBorder="1" applyAlignment="1" applyProtection="1">
      <alignment horizontal="center" vertical="center" shrinkToFit="1"/>
      <protection hidden="1"/>
    </xf>
    <xf numFmtId="0" fontId="12" fillId="2" borderId="0" xfId="0" applyFont="1" applyFill="1" applyBorder="1" applyAlignment="1" applyProtection="1">
      <protection hidden="1"/>
    </xf>
    <xf numFmtId="0" fontId="0" fillId="2" borderId="0" xfId="0" applyFill="1" applyProtection="1">
      <protection hidden="1"/>
    </xf>
    <xf numFmtId="0" fontId="10" fillId="2" borderId="0" xfId="0" applyFont="1" applyFill="1" applyBorder="1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0" fillId="2" borderId="2" xfId="0" applyFill="1" applyBorder="1" applyProtection="1">
      <protection hidden="1"/>
    </xf>
    <xf numFmtId="0" fontId="5" fillId="2" borderId="3" xfId="0" applyFont="1" applyFill="1" applyBorder="1" applyProtection="1">
      <protection hidden="1"/>
    </xf>
    <xf numFmtId="0" fontId="5" fillId="2" borderId="0" xfId="0" applyFont="1" applyFill="1" applyProtection="1">
      <protection hidden="1"/>
    </xf>
    <xf numFmtId="0" fontId="4" fillId="2" borderId="0" xfId="0" applyFont="1" applyFill="1" applyBorder="1" applyProtection="1">
      <protection hidden="1"/>
    </xf>
    <xf numFmtId="0" fontId="5" fillId="2" borderId="0" xfId="0" applyFont="1" applyFill="1" applyBorder="1" applyProtection="1">
      <protection hidden="1"/>
    </xf>
    <xf numFmtId="0" fontId="5" fillId="2" borderId="4" xfId="0" applyFont="1" applyFill="1" applyBorder="1" applyProtection="1">
      <protection hidden="1"/>
    </xf>
    <xf numFmtId="0" fontId="0" fillId="2" borderId="5" xfId="0" applyFill="1" applyBorder="1" applyProtection="1">
      <protection hidden="1"/>
    </xf>
    <xf numFmtId="0" fontId="0" fillId="2" borderId="6" xfId="0" applyFill="1" applyBorder="1" applyProtection="1">
      <protection hidden="1"/>
    </xf>
    <xf numFmtId="0" fontId="0" fillId="2" borderId="7" xfId="0" applyFill="1" applyBorder="1" applyProtection="1">
      <protection hidden="1"/>
    </xf>
    <xf numFmtId="0" fontId="0" fillId="2" borderId="8" xfId="0" applyFill="1" applyBorder="1" applyProtection="1">
      <protection hidden="1"/>
    </xf>
    <xf numFmtId="0" fontId="12" fillId="2" borderId="9" xfId="0" applyFont="1" applyFill="1" applyBorder="1" applyAlignment="1" applyProtection="1">
      <alignment horizontal="left"/>
      <protection hidden="1"/>
    </xf>
    <xf numFmtId="0" fontId="12" fillId="2" borderId="9" xfId="0" applyFont="1" applyFill="1" applyBorder="1" applyAlignment="1" applyProtection="1">
      <alignment horizontal="center"/>
      <protection hidden="1"/>
    </xf>
    <xf numFmtId="0" fontId="5" fillId="2" borderId="9" xfId="0" applyFont="1" applyFill="1" applyBorder="1" applyProtection="1">
      <protection hidden="1"/>
    </xf>
    <xf numFmtId="0" fontId="12" fillId="2" borderId="9" xfId="0" applyFont="1" applyFill="1" applyBorder="1" applyAlignment="1" applyProtection="1">
      <protection hidden="1"/>
    </xf>
    <xf numFmtId="0" fontId="13" fillId="2" borderId="9" xfId="0" applyFont="1" applyFill="1" applyBorder="1" applyAlignment="1" applyProtection="1">
      <alignment horizontal="center" vertical="center"/>
      <protection hidden="1"/>
    </xf>
    <xf numFmtId="14" fontId="5" fillId="2" borderId="9" xfId="0" applyNumberFormat="1" applyFont="1" applyFill="1" applyBorder="1" applyAlignment="1" applyProtection="1">
      <alignment horizontal="center"/>
      <protection hidden="1"/>
    </xf>
    <xf numFmtId="0" fontId="5" fillId="2" borderId="9" xfId="0" applyFont="1" applyFill="1" applyBorder="1" applyAlignment="1" applyProtection="1">
      <alignment horizontal="center"/>
      <protection hidden="1"/>
    </xf>
    <xf numFmtId="0" fontId="5" fillId="2" borderId="9" xfId="0" applyFont="1" applyFill="1" applyBorder="1" applyAlignment="1" applyProtection="1">
      <protection hidden="1"/>
    </xf>
    <xf numFmtId="0" fontId="0" fillId="2" borderId="10" xfId="0" applyFill="1" applyBorder="1" applyProtection="1">
      <protection hidden="1"/>
    </xf>
    <xf numFmtId="0" fontId="6" fillId="0" borderId="0" xfId="0" applyFont="1" applyFill="1" applyBorder="1" applyAlignment="1" applyProtection="1">
      <alignment horizontal="center" vertical="center"/>
      <protection hidden="1"/>
    </xf>
    <xf numFmtId="0" fontId="19" fillId="0" borderId="0" xfId="0" applyNumberFormat="1" applyFont="1" applyFill="1" applyBorder="1" applyAlignment="1" applyProtection="1">
      <alignment horizontal="center" vertical="center" shrinkToFit="1"/>
      <protection hidden="1"/>
    </xf>
    <xf numFmtId="0" fontId="14" fillId="0" borderId="0" xfId="0" applyFont="1" applyFill="1" applyBorder="1" applyAlignment="1" applyProtection="1">
      <alignment horizontal="center" vertical="center" shrinkToFit="1"/>
      <protection hidden="1"/>
    </xf>
    <xf numFmtId="0" fontId="2" fillId="0" borderId="0" xfId="0" applyFont="1" applyProtection="1">
      <protection hidden="1"/>
    </xf>
    <xf numFmtId="0" fontId="14" fillId="0" borderId="0" xfId="0" applyFont="1" applyFill="1" applyBorder="1" applyAlignment="1" applyProtection="1">
      <alignment vertical="center" shrinkToFit="1"/>
      <protection hidden="1"/>
    </xf>
    <xf numFmtId="1" fontId="14" fillId="0" borderId="0" xfId="0" applyNumberFormat="1" applyFont="1" applyFill="1" applyBorder="1" applyAlignment="1" applyProtection="1">
      <alignment vertical="center" shrinkToFit="1"/>
      <protection hidden="1"/>
    </xf>
    <xf numFmtId="0" fontId="5" fillId="2" borderId="11" xfId="0" applyFont="1" applyFill="1" applyBorder="1" applyProtection="1">
      <protection hidden="1"/>
    </xf>
    <xf numFmtId="0" fontId="5" fillId="0" borderId="4" xfId="0" applyFont="1" applyBorder="1" applyProtection="1">
      <protection hidden="1"/>
    </xf>
    <xf numFmtId="0" fontId="5" fillId="0" borderId="12" xfId="0" applyFont="1" applyBorder="1" applyProtection="1">
      <protection hidden="1"/>
    </xf>
    <xf numFmtId="0" fontId="5" fillId="0" borderId="0" xfId="0" applyFont="1" applyProtection="1">
      <protection hidden="1"/>
    </xf>
    <xf numFmtId="0" fontId="0" fillId="0" borderId="0" xfId="0" applyBorder="1" applyProtection="1">
      <protection hidden="1"/>
    </xf>
    <xf numFmtId="0" fontId="28" fillId="2" borderId="0" xfId="0" applyFont="1" applyFill="1" applyBorder="1" applyAlignment="1" applyProtection="1">
      <alignment vertical="center"/>
      <protection hidden="1"/>
    </xf>
    <xf numFmtId="0" fontId="26" fillId="2" borderId="0" xfId="0" applyFont="1" applyFill="1" applyBorder="1" applyAlignment="1" applyProtection="1">
      <alignment horizontal="left" vertical="center"/>
      <protection hidden="1"/>
    </xf>
    <xf numFmtId="0" fontId="0" fillId="2" borderId="0" xfId="0" applyFill="1" applyBorder="1" applyProtection="1">
      <protection hidden="1"/>
    </xf>
    <xf numFmtId="0" fontId="17" fillId="0" borderId="0" xfId="0" applyFont="1" applyProtection="1">
      <protection hidden="1"/>
    </xf>
    <xf numFmtId="0" fontId="17" fillId="2" borderId="0" xfId="0" applyFont="1" applyFill="1" applyBorder="1" applyProtection="1">
      <protection hidden="1"/>
    </xf>
    <xf numFmtId="0" fontId="16" fillId="2" borderId="0" xfId="0" applyFont="1" applyFill="1" applyBorder="1" applyAlignment="1" applyProtection="1">
      <alignment vertical="center"/>
      <protection hidden="1"/>
    </xf>
    <xf numFmtId="0" fontId="16" fillId="2" borderId="0" xfId="0" applyFont="1" applyFill="1" applyBorder="1" applyAlignment="1" applyProtection="1">
      <alignment horizontal="center" vertical="center"/>
      <protection hidden="1"/>
    </xf>
    <xf numFmtId="0" fontId="16" fillId="2" borderId="0" xfId="0" applyFont="1" applyFill="1" applyBorder="1" applyProtection="1">
      <protection hidden="1"/>
    </xf>
    <xf numFmtId="0" fontId="16" fillId="2" borderId="0" xfId="0" applyFont="1" applyFill="1" applyBorder="1" applyAlignment="1" applyProtection="1">
      <alignment horizontal="center"/>
      <protection hidden="1"/>
    </xf>
    <xf numFmtId="0" fontId="25" fillId="2" borderId="0" xfId="0" applyFont="1" applyFill="1" applyBorder="1" applyProtection="1">
      <protection hidden="1"/>
    </xf>
    <xf numFmtId="0" fontId="24" fillId="2" borderId="0" xfId="0" applyFont="1" applyFill="1" applyBorder="1" applyProtection="1">
      <protection hidden="1"/>
    </xf>
    <xf numFmtId="0" fontId="24" fillId="2" borderId="4" xfId="0" applyFont="1" applyFill="1" applyBorder="1" applyProtection="1">
      <protection hidden="1"/>
    </xf>
    <xf numFmtId="0" fontId="11" fillId="2" borderId="0" xfId="0" applyFont="1" applyFill="1" applyProtection="1">
      <protection hidden="1"/>
    </xf>
    <xf numFmtId="0" fontId="18" fillId="2" borderId="1" xfId="0" applyFont="1" applyFill="1" applyBorder="1" applyAlignment="1" applyProtection="1">
      <protection hidden="1"/>
    </xf>
    <xf numFmtId="0" fontId="18" fillId="2" borderId="0" xfId="0" applyFont="1" applyFill="1" applyBorder="1" applyAlignment="1" applyProtection="1">
      <protection hidden="1"/>
    </xf>
    <xf numFmtId="0" fontId="18" fillId="2" borderId="0" xfId="0" applyFont="1" applyFill="1" applyBorder="1" applyProtection="1">
      <protection hidden="1"/>
    </xf>
    <xf numFmtId="0" fontId="0" fillId="2" borderId="0" xfId="0" applyFill="1" applyAlignment="1" applyProtection="1">
      <protection hidden="1"/>
    </xf>
    <xf numFmtId="0" fontId="5" fillId="2" borderId="13" xfId="0" applyFont="1" applyFill="1" applyBorder="1" applyProtection="1">
      <protection hidden="1"/>
    </xf>
    <xf numFmtId="0" fontId="14" fillId="3" borderId="14" xfId="0" applyFont="1" applyFill="1" applyBorder="1" applyAlignment="1" applyProtection="1">
      <alignment horizontal="center" vertical="center" shrinkToFit="1"/>
      <protection locked="0" hidden="1"/>
    </xf>
    <xf numFmtId="0" fontId="5" fillId="2" borderId="15" xfId="0" applyFont="1" applyFill="1" applyBorder="1" applyAlignment="1" applyProtection="1">
      <alignment horizontal="center"/>
      <protection locked="0" hidden="1"/>
    </xf>
    <xf numFmtId="0" fontId="14" fillId="4" borderId="11" xfId="0" applyFont="1" applyFill="1" applyBorder="1" applyAlignment="1" applyProtection="1">
      <alignment vertical="center" shrinkToFit="1"/>
      <protection hidden="1"/>
    </xf>
    <xf numFmtId="0" fontId="18" fillId="4" borderId="1" xfId="0" applyFont="1" applyFill="1" applyBorder="1" applyAlignment="1" applyProtection="1">
      <alignment horizontal="left" indent="1"/>
      <protection hidden="1"/>
    </xf>
    <xf numFmtId="0" fontId="5" fillId="4" borderId="0" xfId="0" applyFont="1" applyFill="1" applyBorder="1" applyProtection="1">
      <protection hidden="1"/>
    </xf>
    <xf numFmtId="0" fontId="14" fillId="4" borderId="0" xfId="0" applyFont="1" applyFill="1" applyBorder="1" applyAlignment="1" applyProtection="1">
      <alignment vertical="center" shrinkToFit="1"/>
      <protection hidden="1"/>
    </xf>
    <xf numFmtId="0" fontId="14" fillId="4" borderId="14" xfId="0" applyFont="1" applyFill="1" applyBorder="1" applyAlignment="1" applyProtection="1">
      <alignment horizontal="center" vertical="center" shrinkToFit="1"/>
      <protection hidden="1"/>
    </xf>
    <xf numFmtId="0" fontId="14" fillId="4" borderId="16" xfId="0" applyFont="1" applyFill="1" applyBorder="1" applyAlignment="1" applyProtection="1">
      <alignment horizontal="center" vertical="center" shrinkToFit="1"/>
      <protection hidden="1"/>
    </xf>
    <xf numFmtId="1" fontId="14" fillId="4" borderId="11" xfId="0" applyNumberFormat="1" applyFont="1" applyFill="1" applyBorder="1" applyAlignment="1" applyProtection="1">
      <alignment vertical="center" shrinkToFit="1"/>
      <protection hidden="1"/>
    </xf>
    <xf numFmtId="0" fontId="14" fillId="4" borderId="17" xfId="0" applyFont="1" applyFill="1" applyBorder="1" applyAlignment="1" applyProtection="1">
      <alignment vertical="center" shrinkToFit="1"/>
      <protection hidden="1"/>
    </xf>
    <xf numFmtId="0" fontId="14" fillId="4" borderId="1" xfId="0" applyFont="1" applyFill="1" applyBorder="1" applyAlignment="1" applyProtection="1">
      <alignment horizontal="center" vertical="center" shrinkToFit="1"/>
      <protection hidden="1"/>
    </xf>
    <xf numFmtId="1" fontId="14" fillId="4" borderId="0" xfId="0" applyNumberFormat="1" applyFont="1" applyFill="1" applyBorder="1" applyAlignment="1" applyProtection="1">
      <alignment vertical="center" shrinkToFit="1"/>
      <protection hidden="1"/>
    </xf>
    <xf numFmtId="0" fontId="14" fillId="4" borderId="18" xfId="0" applyFont="1" applyFill="1" applyBorder="1" applyAlignment="1" applyProtection="1">
      <alignment vertical="center" shrinkToFit="1"/>
      <protection hidden="1"/>
    </xf>
    <xf numFmtId="0" fontId="5" fillId="4" borderId="13" xfId="0" applyNumberFormat="1" applyFont="1" applyFill="1" applyBorder="1" applyAlignment="1" applyProtection="1">
      <alignment horizontal="center" vertical="center" shrinkToFit="1"/>
      <protection hidden="1"/>
    </xf>
    <xf numFmtId="0" fontId="5" fillId="4" borderId="4" xfId="0" applyNumberFormat="1" applyFont="1" applyFill="1" applyBorder="1" applyAlignment="1" applyProtection="1">
      <alignment horizontal="center" vertical="center" shrinkToFit="1"/>
      <protection hidden="1"/>
    </xf>
    <xf numFmtId="0" fontId="5" fillId="4" borderId="12" xfId="0" applyFont="1" applyFill="1" applyBorder="1" applyProtection="1">
      <protection hidden="1"/>
    </xf>
    <xf numFmtId="0" fontId="32" fillId="4" borderId="11" xfId="0" applyFont="1" applyFill="1" applyBorder="1" applyAlignment="1" applyProtection="1">
      <alignment vertical="center" shrinkToFit="1"/>
      <protection hidden="1"/>
    </xf>
    <xf numFmtId="0" fontId="32" fillId="4" borderId="0" xfId="0" applyFont="1" applyFill="1" applyBorder="1" applyAlignment="1" applyProtection="1">
      <alignment vertical="center" shrinkToFit="1"/>
      <protection hidden="1"/>
    </xf>
    <xf numFmtId="0" fontId="19" fillId="5" borderId="14" xfId="0" applyFont="1" applyFill="1" applyBorder="1" applyAlignment="1" applyProtection="1">
      <alignment horizontal="center" vertical="center"/>
      <protection hidden="1"/>
    </xf>
    <xf numFmtId="0" fontId="25" fillId="0" borderId="0" xfId="0" applyFont="1" applyFill="1" applyProtection="1">
      <protection hidden="1"/>
    </xf>
    <xf numFmtId="0" fontId="24" fillId="0" borderId="0" xfId="0" applyFont="1" applyFill="1" applyProtection="1">
      <protection hidden="1"/>
    </xf>
    <xf numFmtId="0" fontId="5" fillId="0" borderId="0" xfId="0" applyFont="1" applyFill="1" applyProtection="1">
      <protection hidden="1"/>
    </xf>
    <xf numFmtId="0" fontId="15" fillId="3" borderId="14" xfId="0" applyFont="1" applyFill="1" applyBorder="1" applyAlignment="1" applyProtection="1">
      <alignment horizontal="center" vertical="center" shrinkToFit="1"/>
      <protection locked="0" hidden="1"/>
    </xf>
    <xf numFmtId="0" fontId="15" fillId="3" borderId="14" xfId="0" applyFont="1" applyFill="1" applyBorder="1" applyAlignment="1" applyProtection="1">
      <alignment horizontal="left" vertical="center" shrinkToFit="1"/>
      <protection locked="0" hidden="1"/>
    </xf>
    <xf numFmtId="0" fontId="33" fillId="5" borderId="15" xfId="0" applyFont="1" applyFill="1" applyBorder="1" applyAlignment="1" applyProtection="1">
      <alignment vertical="center"/>
      <protection hidden="1"/>
    </xf>
    <xf numFmtId="0" fontId="19" fillId="4" borderId="15" xfId="0" applyNumberFormat="1" applyFont="1" applyFill="1" applyBorder="1" applyAlignment="1" applyProtection="1">
      <alignment horizontal="center" vertical="center" shrinkToFit="1"/>
      <protection hidden="1"/>
    </xf>
    <xf numFmtId="0" fontId="18" fillId="4" borderId="15" xfId="0" applyNumberFormat="1" applyFont="1" applyFill="1" applyBorder="1" applyAlignment="1" applyProtection="1">
      <alignment horizontal="center" vertical="center" shrinkToFit="1"/>
      <protection hidden="1"/>
    </xf>
    <xf numFmtId="0" fontId="12" fillId="4" borderId="15" xfId="0" applyFont="1" applyFill="1" applyBorder="1" applyAlignment="1" applyProtection="1">
      <alignment horizontal="center" vertical="center" shrinkToFit="1"/>
      <protection hidden="1"/>
    </xf>
    <xf numFmtId="0" fontId="8" fillId="4" borderId="15" xfId="0" applyFont="1" applyFill="1" applyBorder="1" applyAlignment="1" applyProtection="1">
      <alignment horizontal="center" vertical="center"/>
      <protection hidden="1"/>
    </xf>
    <xf numFmtId="0" fontId="0" fillId="2" borderId="1" xfId="0" applyFill="1" applyBorder="1" applyAlignment="1" applyProtection="1">
      <protection locked="0" hidden="1"/>
    </xf>
    <xf numFmtId="0" fontId="38" fillId="6" borderId="19" xfId="0" applyFont="1" applyFill="1" applyBorder="1" applyAlignment="1" applyProtection="1">
      <alignment vertical="center"/>
      <protection hidden="1"/>
    </xf>
    <xf numFmtId="0" fontId="8" fillId="4" borderId="11" xfId="0" applyFont="1" applyFill="1" applyBorder="1" applyAlignment="1" applyProtection="1">
      <alignment horizontal="left" indent="1"/>
      <protection hidden="1"/>
    </xf>
    <xf numFmtId="0" fontId="16" fillId="4" borderId="17" xfId="0" applyFont="1" applyFill="1" applyBorder="1" applyAlignment="1" applyProtection="1">
      <alignment horizontal="left" indent="1"/>
      <protection hidden="1"/>
    </xf>
    <xf numFmtId="0" fontId="8" fillId="4" borderId="0" xfId="0" applyFont="1" applyFill="1" applyBorder="1" applyAlignment="1" applyProtection="1">
      <alignment horizontal="left" indent="1"/>
      <protection hidden="1"/>
    </xf>
    <xf numFmtId="0" fontId="16" fillId="4" borderId="18" xfId="0" applyFont="1" applyFill="1" applyBorder="1" applyAlignment="1" applyProtection="1">
      <alignment horizontal="left" indent="1"/>
      <protection hidden="1"/>
    </xf>
    <xf numFmtId="0" fontId="27" fillId="4" borderId="17" xfId="0" applyFont="1" applyFill="1" applyBorder="1" applyAlignment="1" applyProtection="1">
      <alignment horizontal="left" vertical="center" indent="1" shrinkToFit="1"/>
      <protection hidden="1"/>
    </xf>
    <xf numFmtId="0" fontId="27" fillId="4" borderId="18" xfId="0" applyFont="1" applyFill="1" applyBorder="1" applyAlignment="1" applyProtection="1">
      <alignment horizontal="left" vertical="center" indent="1" shrinkToFit="1"/>
      <protection hidden="1"/>
    </xf>
    <xf numFmtId="0" fontId="8" fillId="4" borderId="4" xfId="0" applyFont="1" applyFill="1" applyBorder="1" applyAlignment="1" applyProtection="1">
      <alignment horizontal="left" indent="1"/>
      <protection hidden="1"/>
    </xf>
    <xf numFmtId="0" fontId="27" fillId="4" borderId="12" xfId="0" applyFont="1" applyFill="1" applyBorder="1" applyAlignment="1" applyProtection="1">
      <alignment horizontal="left" vertical="center" indent="1" shrinkToFit="1"/>
      <protection hidden="1"/>
    </xf>
    <xf numFmtId="0" fontId="12" fillId="3" borderId="16" xfId="0" applyFont="1" applyFill="1" applyBorder="1" applyAlignment="1" applyProtection="1">
      <alignment horizontal="left" indent="1"/>
      <protection hidden="1"/>
    </xf>
    <xf numFmtId="0" fontId="12" fillId="3" borderId="11" xfId="0" applyFont="1" applyFill="1" applyBorder="1" applyAlignment="1" applyProtection="1">
      <alignment horizontal="left" indent="1"/>
      <protection hidden="1"/>
    </xf>
    <xf numFmtId="0" fontId="12" fillId="3" borderId="1" xfId="0" applyFont="1" applyFill="1" applyBorder="1" applyAlignment="1" applyProtection="1">
      <alignment horizontal="left" indent="1"/>
      <protection hidden="1"/>
    </xf>
    <xf numFmtId="0" fontId="12" fillId="3" borderId="0" xfId="0" applyFont="1" applyFill="1" applyBorder="1" applyAlignment="1" applyProtection="1">
      <alignment horizontal="left" indent="1"/>
      <protection hidden="1"/>
    </xf>
    <xf numFmtId="0" fontId="12" fillId="3" borderId="13" xfId="0" applyFont="1" applyFill="1" applyBorder="1" applyAlignment="1" applyProtection="1">
      <alignment horizontal="left" indent="1"/>
      <protection hidden="1"/>
    </xf>
    <xf numFmtId="0" fontId="4" fillId="3" borderId="11" xfId="0" applyFont="1" applyFill="1" applyBorder="1" applyProtection="1">
      <protection hidden="1"/>
    </xf>
    <xf numFmtId="0" fontId="14" fillId="3" borderId="11" xfId="0" applyFont="1" applyFill="1" applyBorder="1" applyAlignment="1" applyProtection="1">
      <alignment vertical="center" shrinkToFit="1"/>
      <protection hidden="1"/>
    </xf>
    <xf numFmtId="0" fontId="5" fillId="3" borderId="11" xfId="0" applyFont="1" applyFill="1" applyBorder="1" applyProtection="1">
      <protection hidden="1"/>
    </xf>
    <xf numFmtId="0" fontId="4" fillId="3" borderId="0" xfId="0" applyFont="1" applyFill="1" applyBorder="1" applyProtection="1">
      <protection hidden="1"/>
    </xf>
    <xf numFmtId="0" fontId="14" fillId="3" borderId="0" xfId="0" applyFont="1" applyFill="1" applyBorder="1" applyAlignment="1" applyProtection="1">
      <alignment vertical="center" shrinkToFit="1"/>
      <protection hidden="1"/>
    </xf>
    <xf numFmtId="0" fontId="5" fillId="3" borderId="0" xfId="0" applyFont="1" applyFill="1" applyBorder="1" applyProtection="1">
      <protection hidden="1"/>
    </xf>
    <xf numFmtId="0" fontId="4" fillId="3" borderId="4" xfId="0" applyFont="1" applyFill="1" applyBorder="1" applyProtection="1">
      <protection hidden="1"/>
    </xf>
    <xf numFmtId="0" fontId="14" fillId="3" borderId="4" xfId="0" applyFont="1" applyFill="1" applyBorder="1" applyAlignment="1" applyProtection="1">
      <alignment vertical="center" shrinkToFit="1"/>
      <protection hidden="1"/>
    </xf>
    <xf numFmtId="0" fontId="5" fillId="3" borderId="4" xfId="0" applyFont="1" applyFill="1" applyBorder="1" applyProtection="1">
      <protection hidden="1"/>
    </xf>
    <xf numFmtId="0" fontId="12" fillId="3" borderId="4" xfId="0" applyFont="1" applyFill="1" applyBorder="1" applyAlignment="1" applyProtection="1">
      <protection hidden="1"/>
    </xf>
    <xf numFmtId="0" fontId="4" fillId="3" borderId="16" xfId="0" applyFont="1" applyFill="1" applyBorder="1" applyProtection="1">
      <protection hidden="1"/>
    </xf>
    <xf numFmtId="0" fontId="12" fillId="3" borderId="4" xfId="0" applyFont="1" applyFill="1" applyBorder="1" applyAlignment="1" applyProtection="1">
      <alignment horizontal="left" indent="1"/>
      <protection hidden="1"/>
    </xf>
    <xf numFmtId="0" fontId="19" fillId="5" borderId="14" xfId="0" applyFont="1" applyFill="1" applyBorder="1" applyAlignment="1" applyProtection="1">
      <alignment horizontal="right" vertical="center"/>
      <protection hidden="1"/>
    </xf>
    <xf numFmtId="0" fontId="29" fillId="4" borderId="14" xfId="0" applyFont="1" applyFill="1" applyBorder="1" applyAlignment="1" applyProtection="1">
      <alignment horizontal="right" vertical="center" wrapText="1"/>
      <protection hidden="1"/>
    </xf>
    <xf numFmtId="0" fontId="33" fillId="5" borderId="14" xfId="0" applyFont="1" applyFill="1" applyBorder="1" applyAlignment="1" applyProtection="1">
      <alignment horizontal="center" vertical="center"/>
      <protection hidden="1"/>
    </xf>
    <xf numFmtId="0" fontId="18" fillId="4" borderId="14" xfId="0" applyNumberFormat="1" applyFont="1" applyFill="1" applyBorder="1" applyAlignment="1" applyProtection="1">
      <alignment horizontal="center" vertical="center" shrinkToFit="1"/>
      <protection hidden="1"/>
    </xf>
    <xf numFmtId="1" fontId="35" fillId="4" borderId="14" xfId="0" applyNumberFormat="1" applyFont="1" applyFill="1" applyBorder="1" applyAlignment="1" applyProtection="1">
      <alignment horizontal="center" vertical="center" shrinkToFit="1"/>
      <protection hidden="1"/>
    </xf>
    <xf numFmtId="0" fontId="30" fillId="4" borderId="14" xfId="0" applyNumberFormat="1" applyFont="1" applyFill="1" applyBorder="1" applyAlignment="1" applyProtection="1">
      <alignment horizontal="center" vertical="center" shrinkToFit="1"/>
      <protection locked="0" hidden="1"/>
    </xf>
    <xf numFmtId="0" fontId="21" fillId="7" borderId="0" xfId="0" applyFont="1" applyFill="1" applyBorder="1" applyAlignment="1" applyProtection="1">
      <alignment horizontal="center"/>
      <protection hidden="1"/>
    </xf>
    <xf numFmtId="0" fontId="22" fillId="3" borderId="0" xfId="0" applyFont="1" applyFill="1" applyBorder="1" applyAlignment="1" applyProtection="1">
      <alignment horizontal="center"/>
      <protection hidden="1"/>
    </xf>
    <xf numFmtId="0" fontId="5" fillId="4" borderId="11" xfId="0" applyFont="1" applyFill="1" applyBorder="1" applyProtection="1">
      <protection hidden="1"/>
    </xf>
    <xf numFmtId="0" fontId="8" fillId="4" borderId="0" xfId="0" applyFont="1" applyFill="1" applyBorder="1" applyAlignment="1" applyProtection="1">
      <protection hidden="1"/>
    </xf>
    <xf numFmtId="0" fontId="8" fillId="4" borderId="4" xfId="0" applyFont="1" applyFill="1" applyBorder="1" applyAlignment="1" applyProtection="1">
      <protection hidden="1"/>
    </xf>
    <xf numFmtId="0" fontId="19" fillId="5" borderId="20" xfId="0" applyFont="1" applyFill="1" applyBorder="1" applyAlignment="1" applyProtection="1">
      <alignment horizontal="center" vertical="center"/>
      <protection hidden="1"/>
    </xf>
    <xf numFmtId="0" fontId="33" fillId="5" borderId="21" xfId="0" applyFont="1" applyFill="1" applyBorder="1" applyAlignment="1" applyProtection="1">
      <alignment vertical="center"/>
      <protection hidden="1"/>
    </xf>
    <xf numFmtId="0" fontId="33" fillId="5" borderId="22" xfId="0" applyFont="1" applyFill="1" applyBorder="1" applyAlignment="1" applyProtection="1">
      <alignment horizontal="center" vertical="center"/>
      <protection hidden="1"/>
    </xf>
    <xf numFmtId="0" fontId="33" fillId="5" borderId="23" xfId="0" applyFont="1" applyFill="1" applyBorder="1" applyAlignment="1" applyProtection="1">
      <alignment horizontal="center" vertical="center"/>
      <protection hidden="1"/>
    </xf>
    <xf numFmtId="1" fontId="35" fillId="4" borderId="24" xfId="0" applyNumberFormat="1" applyFont="1" applyFill="1" applyBorder="1" applyAlignment="1" applyProtection="1">
      <alignment horizontal="center" vertical="center" shrinkToFit="1"/>
      <protection hidden="1"/>
    </xf>
    <xf numFmtId="0" fontId="8" fillId="4" borderId="25" xfId="0" applyFont="1" applyFill="1" applyBorder="1" applyAlignment="1" applyProtection="1">
      <alignment horizontal="center" vertical="center"/>
      <protection hidden="1"/>
    </xf>
    <xf numFmtId="0" fontId="8" fillId="6" borderId="26" xfId="0" applyFont="1" applyFill="1" applyBorder="1" applyAlignment="1" applyProtection="1">
      <alignment vertical="center"/>
      <protection hidden="1"/>
    </xf>
    <xf numFmtId="1" fontId="9" fillId="0" borderId="0" xfId="0" applyNumberFormat="1" applyFont="1" applyFill="1" applyBorder="1" applyAlignment="1" applyProtection="1">
      <alignment horizontal="center" vertical="center" shrinkToFit="1"/>
      <protection hidden="1"/>
    </xf>
    <xf numFmtId="0" fontId="25" fillId="2" borderId="0" xfId="0" applyFont="1" applyFill="1" applyProtection="1">
      <protection hidden="1"/>
    </xf>
    <xf numFmtId="0" fontId="24" fillId="2" borderId="0" xfId="0" applyFont="1" applyFill="1" applyProtection="1">
      <protection hidden="1"/>
    </xf>
    <xf numFmtId="0" fontId="39" fillId="8" borderId="20" xfId="0" applyFont="1" applyFill="1" applyBorder="1" applyAlignment="1" applyProtection="1">
      <alignment horizontal="right" vertical="center"/>
      <protection hidden="1"/>
    </xf>
    <xf numFmtId="0" fontId="15" fillId="3" borderId="19" xfId="0" applyFont="1" applyFill="1" applyBorder="1" applyAlignment="1" applyProtection="1">
      <alignment horizontal="center" vertical="center" shrinkToFit="1"/>
      <protection hidden="1"/>
    </xf>
    <xf numFmtId="0" fontId="5" fillId="4" borderId="0" xfId="0" applyFont="1" applyFill="1" applyProtection="1">
      <protection hidden="1"/>
    </xf>
    <xf numFmtId="1" fontId="16" fillId="2" borderId="0" xfId="0" applyNumberFormat="1" applyFont="1" applyFill="1" applyBorder="1" applyAlignment="1" applyProtection="1">
      <alignment horizontal="center"/>
      <protection hidden="1"/>
    </xf>
    <xf numFmtId="0" fontId="1" fillId="2" borderId="0" xfId="0" applyFont="1" applyFill="1" applyBorder="1" applyProtection="1">
      <protection hidden="1"/>
    </xf>
    <xf numFmtId="0" fontId="12" fillId="3" borderId="16" xfId="0" applyFont="1" applyFill="1" applyBorder="1" applyAlignment="1" applyProtection="1">
      <alignment horizontal="left" vertical="center"/>
      <protection hidden="1"/>
    </xf>
    <xf numFmtId="0" fontId="12" fillId="3" borderId="11" xfId="0" applyFont="1" applyFill="1" applyBorder="1" applyAlignment="1" applyProtection="1">
      <alignment horizontal="left" vertical="center"/>
      <protection hidden="1"/>
    </xf>
    <xf numFmtId="0" fontId="8" fillId="4" borderId="11" xfId="0" applyFont="1" applyFill="1" applyBorder="1" applyAlignment="1" applyProtection="1">
      <alignment horizontal="left" vertical="center"/>
      <protection hidden="1"/>
    </xf>
    <xf numFmtId="0" fontId="16" fillId="4" borderId="17" xfId="0" applyFont="1" applyFill="1" applyBorder="1" applyAlignment="1" applyProtection="1">
      <alignment horizontal="left" vertical="center"/>
      <protection hidden="1"/>
    </xf>
    <xf numFmtId="0" fontId="12" fillId="3" borderId="1" xfId="0" applyFont="1" applyFill="1" applyBorder="1" applyAlignment="1" applyProtection="1">
      <alignment horizontal="left" vertical="center"/>
      <protection hidden="1"/>
    </xf>
    <xf numFmtId="0" fontId="12" fillId="3" borderId="0" xfId="0" applyFont="1" applyFill="1" applyBorder="1" applyAlignment="1" applyProtection="1">
      <alignment horizontal="left" vertical="center"/>
      <protection hidden="1"/>
    </xf>
    <xf numFmtId="0" fontId="8" fillId="4" borderId="0" xfId="0" applyFont="1" applyFill="1" applyBorder="1" applyAlignment="1" applyProtection="1">
      <alignment horizontal="left" vertical="center"/>
      <protection hidden="1"/>
    </xf>
    <xf numFmtId="0" fontId="16" fillId="4" borderId="18" xfId="0" applyFont="1" applyFill="1" applyBorder="1" applyAlignment="1" applyProtection="1">
      <alignment horizontal="left" vertical="center"/>
      <protection hidden="1"/>
    </xf>
    <xf numFmtId="0" fontId="12" fillId="3" borderId="13" xfId="0" applyFont="1" applyFill="1" applyBorder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4" fillId="3" borderId="11" xfId="0" applyFont="1" applyFill="1" applyBorder="1" applyAlignment="1" applyProtection="1">
      <alignment vertical="center"/>
      <protection hidden="1"/>
    </xf>
    <xf numFmtId="0" fontId="5" fillId="3" borderId="11" xfId="0" applyFont="1" applyFill="1" applyBorder="1" applyAlignment="1" applyProtection="1">
      <alignment vertical="center"/>
      <protection hidden="1"/>
    </xf>
    <xf numFmtId="0" fontId="27" fillId="4" borderId="17" xfId="0" applyFont="1" applyFill="1" applyBorder="1" applyAlignment="1" applyProtection="1">
      <alignment horizontal="left" vertical="center" shrinkToFit="1"/>
      <protection hidden="1"/>
    </xf>
    <xf numFmtId="0" fontId="4" fillId="3" borderId="0" xfId="0" applyFont="1" applyFill="1" applyBorder="1" applyAlignment="1" applyProtection="1">
      <alignment vertical="center"/>
      <protection hidden="1"/>
    </xf>
    <xf numFmtId="0" fontId="5" fillId="3" borderId="0" xfId="0" applyFont="1" applyFill="1" applyBorder="1" applyAlignment="1" applyProtection="1">
      <alignment vertical="center"/>
      <protection hidden="1"/>
    </xf>
    <xf numFmtId="0" fontId="27" fillId="4" borderId="18" xfId="0" applyFont="1" applyFill="1" applyBorder="1" applyAlignment="1" applyProtection="1">
      <alignment horizontal="left" vertical="center" shrinkToFit="1"/>
      <protection hidden="1"/>
    </xf>
    <xf numFmtId="0" fontId="4" fillId="3" borderId="4" xfId="0" applyFont="1" applyFill="1" applyBorder="1" applyAlignment="1" applyProtection="1">
      <alignment vertical="center"/>
      <protection hidden="1"/>
    </xf>
    <xf numFmtId="0" fontId="5" fillId="3" borderId="4" xfId="0" applyFont="1" applyFill="1" applyBorder="1" applyAlignment="1" applyProtection="1">
      <alignment vertical="center"/>
      <protection hidden="1"/>
    </xf>
    <xf numFmtId="0" fontId="12" fillId="3" borderId="4" xfId="0" applyFont="1" applyFill="1" applyBorder="1" applyAlignment="1" applyProtection="1">
      <alignment vertical="center"/>
      <protection hidden="1"/>
    </xf>
    <xf numFmtId="0" fontId="8" fillId="4" borderId="4" xfId="0" applyFont="1" applyFill="1" applyBorder="1" applyAlignment="1" applyProtection="1">
      <alignment horizontal="left" vertical="center"/>
      <protection hidden="1"/>
    </xf>
    <xf numFmtId="0" fontId="27" fillId="4" borderId="12" xfId="0" applyFont="1" applyFill="1" applyBorder="1" applyAlignment="1" applyProtection="1">
      <alignment horizontal="left" vertical="center" shrinkToFit="1"/>
      <protection hidden="1"/>
    </xf>
    <xf numFmtId="0" fontId="12" fillId="4" borderId="11" xfId="0" applyFont="1" applyFill="1" applyBorder="1" applyAlignment="1" applyProtection="1">
      <alignment vertical="center"/>
      <protection hidden="1"/>
    </xf>
    <xf numFmtId="0" fontId="8" fillId="4" borderId="0" xfId="0" applyFont="1" applyFill="1" applyBorder="1" applyAlignment="1" applyProtection="1">
      <alignment vertical="center"/>
      <protection hidden="1"/>
    </xf>
    <xf numFmtId="0" fontId="8" fillId="4" borderId="4" xfId="0" applyFont="1" applyFill="1" applyBorder="1" applyAlignment="1" applyProtection="1">
      <alignment vertical="center"/>
      <protection hidden="1"/>
    </xf>
    <xf numFmtId="0" fontId="12" fillId="3" borderId="4" xfId="0" applyFont="1" applyFill="1" applyBorder="1" applyAlignment="1" applyProtection="1">
      <alignment horizontal="left" vertical="center"/>
      <protection hidden="1"/>
    </xf>
    <xf numFmtId="1" fontId="8" fillId="4" borderId="12" xfId="0" applyNumberFormat="1" applyFont="1" applyFill="1" applyBorder="1" applyAlignment="1" applyProtection="1">
      <alignment vertical="center" wrapText="1"/>
      <protection hidden="1"/>
    </xf>
    <xf numFmtId="1" fontId="8" fillId="4" borderId="4" xfId="0" applyNumberFormat="1" applyFont="1" applyFill="1" applyBorder="1" applyAlignment="1" applyProtection="1">
      <alignment horizontal="left" vertical="center" wrapText="1"/>
      <protection hidden="1"/>
    </xf>
    <xf numFmtId="0" fontId="12" fillId="3" borderId="0" xfId="0" applyFont="1" applyFill="1" applyBorder="1" applyAlignment="1" applyProtection="1">
      <alignment vertical="center"/>
      <protection hidden="1"/>
    </xf>
    <xf numFmtId="0" fontId="24" fillId="4" borderId="0" xfId="0" applyFont="1" applyFill="1" applyProtection="1">
      <protection hidden="1"/>
    </xf>
    <xf numFmtId="0" fontId="41" fillId="4" borderId="0" xfId="0" applyFont="1" applyFill="1" applyBorder="1" applyAlignment="1" applyProtection="1">
      <alignment vertical="center" shrinkToFit="1"/>
      <protection hidden="1"/>
    </xf>
    <xf numFmtId="0" fontId="24" fillId="4" borderId="4" xfId="0" applyNumberFormat="1" applyFont="1" applyFill="1" applyBorder="1" applyAlignment="1" applyProtection="1">
      <alignment horizontal="center" vertical="center" shrinkToFit="1"/>
      <protection hidden="1"/>
    </xf>
    <xf numFmtId="0" fontId="8" fillId="7" borderId="0" xfId="0" applyFont="1" applyFill="1" applyBorder="1" applyAlignment="1" applyProtection="1">
      <protection hidden="1"/>
    </xf>
    <xf numFmtId="0" fontId="42" fillId="3" borderId="0" xfId="0" applyFont="1" applyFill="1" applyBorder="1" applyAlignment="1" applyProtection="1">
      <protection hidden="1"/>
    </xf>
    <xf numFmtId="0" fontId="5" fillId="4" borderId="16" xfId="0" applyFont="1" applyFill="1" applyBorder="1" applyProtection="1">
      <protection hidden="1"/>
    </xf>
    <xf numFmtId="0" fontId="5" fillId="3" borderId="16" xfId="0" applyFont="1" applyFill="1" applyBorder="1" applyAlignment="1" applyProtection="1">
      <alignment vertical="center"/>
      <protection hidden="1"/>
    </xf>
    <xf numFmtId="0" fontId="0" fillId="2" borderId="1" xfId="0" applyFill="1" applyBorder="1" applyAlignment="1" applyProtection="1">
      <protection hidden="1"/>
    </xf>
    <xf numFmtId="0" fontId="14" fillId="3" borderId="14" xfId="0" applyFont="1" applyFill="1" applyBorder="1" applyAlignment="1" applyProtection="1">
      <alignment horizontal="center" vertical="center" shrinkToFit="1"/>
      <protection locked="0"/>
    </xf>
    <xf numFmtId="0" fontId="30" fillId="4" borderId="14" xfId="0" applyNumberFormat="1" applyFont="1" applyFill="1" applyBorder="1" applyAlignment="1" applyProtection="1">
      <alignment horizontal="center" vertical="center" shrinkToFit="1"/>
      <protection locked="0"/>
    </xf>
    <xf numFmtId="0" fontId="5" fillId="2" borderId="15" xfId="0" applyFont="1" applyFill="1" applyBorder="1" applyAlignment="1" applyProtection="1">
      <alignment horizontal="center"/>
      <protection locked="0"/>
    </xf>
    <xf numFmtId="0" fontId="2" fillId="2" borderId="0" xfId="0" applyFont="1" applyFill="1" applyProtection="1">
      <protection hidden="1"/>
    </xf>
    <xf numFmtId="1" fontId="0" fillId="2" borderId="0" xfId="0" applyNumberFormat="1" applyFill="1" applyProtection="1">
      <protection hidden="1"/>
    </xf>
    <xf numFmtId="0" fontId="17" fillId="2" borderId="0" xfId="0" applyFont="1" applyFill="1" applyProtection="1">
      <protection hidden="1"/>
    </xf>
    <xf numFmtId="0" fontId="6" fillId="2" borderId="0" xfId="0" applyFont="1" applyFill="1" applyBorder="1" applyAlignment="1" applyProtection="1">
      <alignment horizontal="center" vertical="center"/>
      <protection hidden="1"/>
    </xf>
    <xf numFmtId="0" fontId="19" fillId="2" borderId="0" xfId="0" applyNumberFormat="1" applyFont="1" applyFill="1" applyBorder="1" applyAlignment="1" applyProtection="1">
      <alignment horizontal="center" vertical="center" shrinkToFit="1"/>
      <protection hidden="1"/>
    </xf>
    <xf numFmtId="0" fontId="14" fillId="2" borderId="0" xfId="0" applyFont="1" applyFill="1" applyBorder="1" applyAlignment="1" applyProtection="1">
      <alignment horizontal="center" vertical="center" shrinkToFit="1"/>
      <protection hidden="1"/>
    </xf>
    <xf numFmtId="0" fontId="5" fillId="2" borderId="0" xfId="0" applyNumberFormat="1" applyFont="1" applyFill="1" applyBorder="1" applyAlignment="1" applyProtection="1">
      <alignment horizontal="center" vertical="center" shrinkToFit="1"/>
      <protection hidden="1"/>
    </xf>
    <xf numFmtId="0" fontId="5" fillId="2" borderId="0" xfId="0" applyFont="1" applyFill="1" applyAlignment="1" applyProtection="1">
      <alignment vertical="center"/>
      <protection hidden="1"/>
    </xf>
    <xf numFmtId="0" fontId="0" fillId="2" borderId="0" xfId="0" applyFill="1" applyAlignment="1" applyProtection="1">
      <alignment vertical="center"/>
      <protection hidden="1"/>
    </xf>
    <xf numFmtId="0" fontId="5" fillId="2" borderId="18" xfId="0" applyFont="1" applyFill="1" applyBorder="1" applyProtection="1">
      <protection hidden="1"/>
    </xf>
    <xf numFmtId="0" fontId="15" fillId="2" borderId="0" xfId="0" applyFont="1" applyFill="1" applyBorder="1" applyAlignment="1" applyProtection="1">
      <alignment horizontal="center" vertical="center" shrinkToFit="1"/>
      <protection hidden="1"/>
    </xf>
    <xf numFmtId="0" fontId="15" fillId="0" borderId="14" xfId="0" applyFont="1" applyFill="1" applyBorder="1" applyAlignment="1" applyProtection="1">
      <alignment horizontal="left" vertical="center" shrinkToFit="1"/>
      <protection locked="0"/>
    </xf>
    <xf numFmtId="0" fontId="18" fillId="2" borderId="1" xfId="0" applyFont="1" applyFill="1" applyBorder="1" applyAlignment="1" applyProtection="1">
      <protection locked="0"/>
    </xf>
    <xf numFmtId="0" fontId="18" fillId="2" borderId="0" xfId="0" applyFont="1" applyFill="1" applyBorder="1" applyAlignment="1" applyProtection="1">
      <protection locked="0"/>
    </xf>
    <xf numFmtId="0" fontId="0" fillId="0" borderId="14" xfId="0" applyBorder="1"/>
    <xf numFmtId="0" fontId="15" fillId="4" borderId="15" xfId="0" applyFont="1" applyFill="1" applyBorder="1" applyAlignment="1" applyProtection="1">
      <alignment horizontal="center" vertical="center" shrinkToFit="1"/>
      <protection hidden="1"/>
    </xf>
    <xf numFmtId="0" fontId="15" fillId="4" borderId="19" xfId="0" applyFont="1" applyFill="1" applyBorder="1" applyAlignment="1" applyProtection="1">
      <alignment horizontal="center" vertical="center" shrinkToFit="1"/>
      <protection hidden="1"/>
    </xf>
    <xf numFmtId="0" fontId="7" fillId="5" borderId="16" xfId="0" applyFont="1" applyFill="1" applyBorder="1" applyAlignment="1" applyProtection="1">
      <alignment horizontal="center" vertical="center" textRotation="90" wrapText="1"/>
      <protection hidden="1"/>
    </xf>
    <xf numFmtId="0" fontId="7" fillId="5" borderId="17" xfId="0" applyFont="1" applyFill="1" applyBorder="1" applyAlignment="1" applyProtection="1">
      <alignment horizontal="center" vertical="center" textRotation="90" wrapText="1"/>
      <protection hidden="1"/>
    </xf>
    <xf numFmtId="0" fontId="7" fillId="5" borderId="13" xfId="0" applyFont="1" applyFill="1" applyBorder="1" applyAlignment="1" applyProtection="1">
      <alignment horizontal="center" vertical="center" textRotation="90" wrapText="1"/>
      <protection hidden="1"/>
    </xf>
    <xf numFmtId="0" fontId="7" fillId="5" borderId="12" xfId="0" applyFont="1" applyFill="1" applyBorder="1" applyAlignment="1" applyProtection="1">
      <alignment horizontal="center" vertical="center" textRotation="90" wrapText="1"/>
      <protection hidden="1"/>
    </xf>
    <xf numFmtId="0" fontId="12" fillId="2" borderId="15" xfId="0" applyFont="1" applyFill="1" applyBorder="1" applyAlignment="1" applyProtection="1">
      <alignment horizontal="center"/>
      <protection locked="0" hidden="1"/>
    </xf>
    <xf numFmtId="0" fontId="12" fillId="2" borderId="29" xfId="0" applyFont="1" applyFill="1" applyBorder="1" applyAlignment="1" applyProtection="1">
      <alignment horizontal="center"/>
      <protection locked="0" hidden="1"/>
    </xf>
    <xf numFmtId="0" fontId="12" fillId="2" borderId="19" xfId="0" applyFont="1" applyFill="1" applyBorder="1" applyAlignment="1" applyProtection="1">
      <alignment horizontal="center"/>
      <protection locked="0" hidden="1"/>
    </xf>
    <xf numFmtId="0" fontId="14" fillId="2" borderId="15" xfId="0" applyFont="1" applyFill="1" applyBorder="1" applyAlignment="1" applyProtection="1">
      <alignment horizontal="center"/>
      <protection hidden="1"/>
    </xf>
    <xf numFmtId="0" fontId="14" fillId="2" borderId="29" xfId="0" applyFont="1" applyFill="1" applyBorder="1" applyAlignment="1" applyProtection="1">
      <alignment horizontal="center"/>
      <protection hidden="1"/>
    </xf>
    <xf numFmtId="0" fontId="19" fillId="5" borderId="14" xfId="0" applyFont="1" applyFill="1" applyBorder="1" applyAlignment="1" applyProtection="1">
      <alignment horizontal="center" vertical="center" wrapText="1"/>
      <protection hidden="1"/>
    </xf>
    <xf numFmtId="1" fontId="27" fillId="4" borderId="14" xfId="0" applyNumberFormat="1" applyFont="1" applyFill="1" applyBorder="1" applyAlignment="1" applyProtection="1">
      <alignment horizontal="center" vertical="center" shrinkToFit="1"/>
      <protection hidden="1"/>
    </xf>
    <xf numFmtId="0" fontId="27" fillId="4" borderId="14" xfId="0" applyFont="1" applyFill="1" applyBorder="1" applyAlignment="1" applyProtection="1">
      <alignment horizontal="center" vertical="center" shrinkToFit="1"/>
      <protection hidden="1"/>
    </xf>
    <xf numFmtId="0" fontId="12" fillId="2" borderId="29" xfId="0" applyFont="1" applyFill="1" applyBorder="1" applyAlignment="1" applyProtection="1">
      <alignment horizontal="center"/>
      <protection hidden="1"/>
    </xf>
    <xf numFmtId="0" fontId="12" fillId="2" borderId="19" xfId="0" applyFont="1" applyFill="1" applyBorder="1" applyAlignment="1" applyProtection="1">
      <alignment horizontal="center"/>
      <protection hidden="1"/>
    </xf>
    <xf numFmtId="0" fontId="14" fillId="2" borderId="14" xfId="0" applyFont="1" applyFill="1" applyBorder="1" applyAlignment="1" applyProtection="1">
      <alignment horizontal="center"/>
      <protection hidden="1"/>
    </xf>
    <xf numFmtId="0" fontId="37" fillId="4" borderId="15" xfId="0" applyFont="1" applyFill="1" applyBorder="1" applyAlignment="1" applyProtection="1">
      <alignment horizontal="center" vertical="center"/>
      <protection hidden="1"/>
    </xf>
    <xf numFmtId="0" fontId="37" fillId="4" borderId="19" xfId="0" applyFont="1" applyFill="1" applyBorder="1" applyAlignment="1" applyProtection="1">
      <alignment horizontal="center" vertical="center"/>
      <protection hidden="1"/>
    </xf>
    <xf numFmtId="0" fontId="12" fillId="2" borderId="14" xfId="0" applyFont="1" applyFill="1" applyBorder="1" applyAlignment="1" applyProtection="1">
      <alignment horizontal="center"/>
      <protection locked="0" hidden="1"/>
    </xf>
    <xf numFmtId="0" fontId="7" fillId="5" borderId="14" xfId="0" applyFont="1" applyFill="1" applyBorder="1" applyAlignment="1" applyProtection="1">
      <alignment horizontal="center" vertical="center" wrapText="1"/>
      <protection hidden="1"/>
    </xf>
    <xf numFmtId="0" fontId="5" fillId="2" borderId="14" xfId="0" applyFont="1" applyFill="1" applyBorder="1" applyAlignment="1" applyProtection="1">
      <alignment horizontal="center"/>
      <protection locked="0" hidden="1"/>
    </xf>
    <xf numFmtId="0" fontId="14" fillId="3" borderId="14" xfId="0" applyFont="1" applyFill="1" applyBorder="1" applyAlignment="1" applyProtection="1">
      <alignment horizontal="left" vertical="center" shrinkToFit="1"/>
      <protection locked="0" hidden="1"/>
    </xf>
    <xf numFmtId="0" fontId="23" fillId="2" borderId="9" xfId="0" applyFont="1" applyFill="1" applyBorder="1" applyAlignment="1" applyProtection="1">
      <alignment horizontal="center" vertical="center"/>
      <protection locked="0" hidden="1"/>
    </xf>
    <xf numFmtId="0" fontId="12" fillId="3" borderId="13" xfId="0" applyFont="1" applyFill="1" applyBorder="1" applyAlignment="1" applyProtection="1">
      <alignment horizontal="left" indent="1"/>
      <protection hidden="1"/>
    </xf>
    <xf numFmtId="0" fontId="2" fillId="3" borderId="4" xfId="0" applyFont="1" applyFill="1" applyBorder="1"/>
    <xf numFmtId="0" fontId="19" fillId="5" borderId="14" xfId="0" applyNumberFormat="1" applyFont="1" applyFill="1" applyBorder="1" applyAlignment="1" applyProtection="1">
      <alignment horizontal="center" vertical="center" wrapText="1" shrinkToFit="1"/>
      <protection hidden="1"/>
    </xf>
    <xf numFmtId="0" fontId="19" fillId="5" borderId="14" xfId="0" applyNumberFormat="1" applyFont="1" applyFill="1" applyBorder="1" applyAlignment="1" applyProtection="1">
      <alignment horizontal="center" vertical="center" shrinkToFit="1"/>
      <protection hidden="1"/>
    </xf>
    <xf numFmtId="0" fontId="18" fillId="4" borderId="15" xfId="0" applyFont="1" applyFill="1" applyBorder="1" applyAlignment="1" applyProtection="1">
      <alignment horizontal="left" indent="1"/>
      <protection hidden="1"/>
    </xf>
    <xf numFmtId="0" fontId="18" fillId="4" borderId="29" xfId="0" applyFont="1" applyFill="1" applyBorder="1" applyAlignment="1" applyProtection="1">
      <alignment horizontal="left" indent="1"/>
      <protection hidden="1"/>
    </xf>
    <xf numFmtId="0" fontId="18" fillId="4" borderId="19" xfId="0" applyFont="1" applyFill="1" applyBorder="1" applyAlignment="1" applyProtection="1">
      <alignment horizontal="left" indent="1"/>
      <protection hidden="1"/>
    </xf>
    <xf numFmtId="0" fontId="18" fillId="2" borderId="0" xfId="0" applyFont="1" applyFill="1" applyBorder="1" applyAlignment="1" applyProtection="1">
      <alignment horizontal="center"/>
      <protection locked="0"/>
    </xf>
    <xf numFmtId="0" fontId="18" fillId="2" borderId="18" xfId="0" applyFont="1" applyFill="1" applyBorder="1" applyAlignment="1" applyProtection="1">
      <alignment horizontal="center"/>
      <protection locked="0"/>
    </xf>
    <xf numFmtId="0" fontId="18" fillId="2" borderId="1" xfId="0" applyFont="1" applyFill="1" applyBorder="1" applyAlignment="1" applyProtection="1">
      <alignment horizontal="center"/>
      <protection locked="0"/>
    </xf>
    <xf numFmtId="0" fontId="36" fillId="5" borderId="14" xfId="0" applyFont="1" applyFill="1" applyBorder="1" applyAlignment="1" applyProtection="1">
      <alignment horizontal="left" vertical="center"/>
      <protection hidden="1"/>
    </xf>
    <xf numFmtId="0" fontId="12" fillId="4" borderId="15" xfId="0" applyFont="1" applyFill="1" applyBorder="1" applyAlignment="1" applyProtection="1">
      <alignment horizontal="center"/>
      <protection hidden="1"/>
    </xf>
    <xf numFmtId="0" fontId="12" fillId="4" borderId="29" xfId="0" applyFont="1" applyFill="1" applyBorder="1" applyAlignment="1" applyProtection="1">
      <alignment horizontal="center"/>
      <protection hidden="1"/>
    </xf>
    <xf numFmtId="0" fontId="12" fillId="4" borderId="19" xfId="0" applyFont="1" applyFill="1" applyBorder="1" applyAlignment="1" applyProtection="1">
      <alignment horizontal="center"/>
      <protection hidden="1"/>
    </xf>
    <xf numFmtId="0" fontId="28" fillId="3" borderId="30" xfId="0" applyFont="1" applyFill="1" applyBorder="1" applyAlignment="1" applyProtection="1">
      <alignment horizontal="center" vertical="center"/>
      <protection locked="0" hidden="1"/>
    </xf>
    <xf numFmtId="0" fontId="28" fillId="3" borderId="31" xfId="0" applyFont="1" applyFill="1" applyBorder="1" applyAlignment="1" applyProtection="1">
      <alignment horizontal="center" vertical="center"/>
      <protection locked="0" hidden="1"/>
    </xf>
    <xf numFmtId="0" fontId="28" fillId="3" borderId="32" xfId="0" applyFont="1" applyFill="1" applyBorder="1" applyAlignment="1" applyProtection="1">
      <alignment horizontal="center" vertical="center"/>
      <protection locked="0" hidden="1"/>
    </xf>
    <xf numFmtId="0" fontId="28" fillId="3" borderId="33" xfId="0" applyFont="1" applyFill="1" applyBorder="1" applyAlignment="1" applyProtection="1">
      <alignment horizontal="center" vertical="center"/>
      <protection locked="0" hidden="1"/>
    </xf>
    <xf numFmtId="0" fontId="28" fillId="3" borderId="34" xfId="0" applyFont="1" applyFill="1" applyBorder="1" applyAlignment="1" applyProtection="1">
      <alignment horizontal="center" vertical="center"/>
      <protection locked="0" hidden="1"/>
    </xf>
    <xf numFmtId="0" fontId="28" fillId="3" borderId="35" xfId="0" applyFont="1" applyFill="1" applyBorder="1" applyAlignment="1" applyProtection="1">
      <alignment horizontal="center" vertical="center"/>
      <protection locked="0" hidden="1"/>
    </xf>
    <xf numFmtId="0" fontId="28" fillId="3" borderId="36" xfId="0" applyFont="1" applyFill="1" applyBorder="1" applyAlignment="1" applyProtection="1">
      <alignment horizontal="center" vertical="center"/>
      <protection locked="0" hidden="1"/>
    </xf>
    <xf numFmtId="0" fontId="28" fillId="3" borderId="37" xfId="0" applyFont="1" applyFill="1" applyBorder="1" applyAlignment="1" applyProtection="1">
      <alignment horizontal="center" vertical="center"/>
      <protection locked="0" hidden="1"/>
    </xf>
    <xf numFmtId="0" fontId="28" fillId="3" borderId="38" xfId="0" applyFont="1" applyFill="1" applyBorder="1" applyAlignment="1" applyProtection="1">
      <alignment horizontal="center" vertical="center"/>
      <protection locked="0" hidden="1"/>
    </xf>
    <xf numFmtId="0" fontId="15" fillId="3" borderId="15" xfId="0" applyFont="1" applyFill="1" applyBorder="1" applyAlignment="1" applyProtection="1">
      <alignment horizontal="left" vertical="center" indent="1" shrinkToFit="1"/>
      <protection hidden="1"/>
    </xf>
    <xf numFmtId="0" fontId="15" fillId="3" borderId="29" xfId="0" applyFont="1" applyFill="1" applyBorder="1" applyAlignment="1" applyProtection="1">
      <alignment horizontal="left" vertical="center" indent="1" shrinkToFit="1"/>
      <protection hidden="1"/>
    </xf>
    <xf numFmtId="0" fontId="15" fillId="3" borderId="19" xfId="0" applyFont="1" applyFill="1" applyBorder="1" applyAlignment="1" applyProtection="1">
      <alignment horizontal="left" vertical="center" indent="1" shrinkToFit="1"/>
      <protection hidden="1"/>
    </xf>
    <xf numFmtId="164" fontId="8" fillId="4" borderId="4" xfId="0" applyNumberFormat="1" applyFont="1" applyFill="1" applyBorder="1" applyAlignment="1" applyProtection="1">
      <alignment horizontal="left" wrapText="1" indent="1"/>
      <protection hidden="1"/>
    </xf>
    <xf numFmtId="164" fontId="8" fillId="4" borderId="12" xfId="0" applyNumberFormat="1" applyFont="1" applyFill="1" applyBorder="1" applyAlignment="1" applyProtection="1">
      <alignment horizontal="left" wrapText="1" indent="1"/>
      <protection hidden="1"/>
    </xf>
    <xf numFmtId="0" fontId="15" fillId="2" borderId="13" xfId="0" applyFont="1" applyFill="1" applyBorder="1" applyAlignment="1" applyProtection="1">
      <alignment horizontal="center"/>
      <protection hidden="1"/>
    </xf>
    <xf numFmtId="0" fontId="15" fillId="2" borderId="4" xfId="0" applyFont="1" applyFill="1" applyBorder="1" applyAlignment="1" applyProtection="1">
      <alignment horizontal="center"/>
      <protection hidden="1"/>
    </xf>
    <xf numFmtId="0" fontId="15" fillId="2" borderId="12" xfId="0" applyFont="1" applyFill="1" applyBorder="1" applyAlignment="1" applyProtection="1">
      <alignment horizontal="center"/>
      <protection hidden="1"/>
    </xf>
    <xf numFmtId="0" fontId="28" fillId="2" borderId="0" xfId="0" applyFont="1" applyFill="1" applyBorder="1" applyAlignment="1" applyProtection="1">
      <alignment horizontal="center"/>
      <protection hidden="1"/>
    </xf>
    <xf numFmtId="0" fontId="28" fillId="2" borderId="18" xfId="0" applyFont="1" applyFill="1" applyBorder="1" applyAlignment="1" applyProtection="1">
      <alignment horizontal="center"/>
      <protection hidden="1"/>
    </xf>
    <xf numFmtId="1" fontId="9" fillId="4" borderId="15" xfId="0" applyNumberFormat="1" applyFont="1" applyFill="1" applyBorder="1" applyAlignment="1" applyProtection="1">
      <alignment horizontal="center" vertical="center" shrinkToFit="1"/>
      <protection hidden="1"/>
    </xf>
    <xf numFmtId="1" fontId="9" fillId="4" borderId="29" xfId="0" applyNumberFormat="1" applyFont="1" applyFill="1" applyBorder="1" applyAlignment="1" applyProtection="1">
      <alignment horizontal="center" vertical="center" shrinkToFit="1"/>
      <protection hidden="1"/>
    </xf>
    <xf numFmtId="1" fontId="9" fillId="4" borderId="19" xfId="0" applyNumberFormat="1" applyFont="1" applyFill="1" applyBorder="1" applyAlignment="1" applyProtection="1">
      <alignment horizontal="center" vertical="center" shrinkToFit="1"/>
      <protection hidden="1"/>
    </xf>
    <xf numFmtId="0" fontId="21" fillId="7" borderId="0" xfId="0" applyFont="1" applyFill="1" applyBorder="1" applyAlignment="1" applyProtection="1">
      <alignment horizontal="center"/>
      <protection hidden="1"/>
    </xf>
    <xf numFmtId="0" fontId="22" fillId="3" borderId="0" xfId="0" applyFont="1" applyFill="1" applyBorder="1" applyAlignment="1" applyProtection="1">
      <alignment horizontal="center"/>
      <protection hidden="1"/>
    </xf>
    <xf numFmtId="2" fontId="27" fillId="4" borderId="15" xfId="0" applyNumberFormat="1" applyFont="1" applyFill="1" applyBorder="1" applyAlignment="1" applyProtection="1">
      <alignment horizontal="center" vertical="center" shrinkToFit="1"/>
      <protection hidden="1"/>
    </xf>
    <xf numFmtId="2" fontId="27" fillId="4" borderId="19" xfId="0" applyNumberFormat="1" applyFont="1" applyFill="1" applyBorder="1" applyAlignment="1" applyProtection="1">
      <alignment horizontal="center" vertical="center" shrinkToFit="1"/>
      <protection hidden="1"/>
    </xf>
    <xf numFmtId="0" fontId="28" fillId="3" borderId="16" xfId="0" applyFont="1" applyFill="1" applyBorder="1" applyAlignment="1" applyProtection="1">
      <alignment horizontal="left" vertical="center" wrapText="1" shrinkToFit="1"/>
      <protection locked="0"/>
    </xf>
    <xf numFmtId="0" fontId="28" fillId="3" borderId="11" xfId="0" applyFont="1" applyFill="1" applyBorder="1" applyAlignment="1" applyProtection="1">
      <alignment horizontal="left" vertical="center" wrapText="1" shrinkToFit="1"/>
      <protection locked="0"/>
    </xf>
    <xf numFmtId="0" fontId="28" fillId="3" borderId="17" xfId="0" applyFont="1" applyFill="1" applyBorder="1" applyAlignment="1" applyProtection="1">
      <alignment horizontal="left" vertical="center" wrapText="1" shrinkToFit="1"/>
      <protection locked="0"/>
    </xf>
    <xf numFmtId="0" fontId="28" fillId="3" borderId="1" xfId="0" applyFont="1" applyFill="1" applyBorder="1" applyAlignment="1" applyProtection="1">
      <alignment horizontal="left" vertical="center" wrapText="1" shrinkToFit="1"/>
      <protection locked="0"/>
    </xf>
    <xf numFmtId="0" fontId="28" fillId="3" borderId="0" xfId="0" applyFont="1" applyFill="1" applyBorder="1" applyAlignment="1" applyProtection="1">
      <alignment horizontal="left" vertical="center" wrapText="1" shrinkToFit="1"/>
      <protection locked="0"/>
    </xf>
    <xf numFmtId="0" fontId="28" fillId="3" borderId="18" xfId="0" applyFont="1" applyFill="1" applyBorder="1" applyAlignment="1" applyProtection="1">
      <alignment horizontal="left" vertical="center" wrapText="1" shrinkToFit="1"/>
      <protection locked="0"/>
    </xf>
    <xf numFmtId="0" fontId="28" fillId="3" borderId="13" xfId="0" applyFont="1" applyFill="1" applyBorder="1" applyAlignment="1" applyProtection="1">
      <alignment horizontal="left" vertical="center" wrapText="1" shrinkToFit="1"/>
      <protection locked="0"/>
    </xf>
    <xf numFmtId="0" fontId="28" fillId="3" borderId="4" xfId="0" applyFont="1" applyFill="1" applyBorder="1" applyAlignment="1" applyProtection="1">
      <alignment horizontal="left" vertical="center" wrapText="1" shrinkToFit="1"/>
      <protection locked="0"/>
    </xf>
    <xf numFmtId="0" fontId="28" fillId="3" borderId="12" xfId="0" applyFont="1" applyFill="1" applyBorder="1" applyAlignment="1" applyProtection="1">
      <alignment horizontal="left" vertical="center" wrapText="1" shrinkToFit="1"/>
      <protection locked="0"/>
    </xf>
    <xf numFmtId="1" fontId="32" fillId="4" borderId="0" xfId="0" applyNumberFormat="1" applyFont="1" applyFill="1" applyBorder="1" applyAlignment="1" applyProtection="1">
      <alignment horizontal="center" vertical="center" shrinkToFit="1"/>
      <protection hidden="1"/>
    </xf>
    <xf numFmtId="0" fontId="32" fillId="4" borderId="0" xfId="0" applyFont="1" applyFill="1" applyBorder="1" applyAlignment="1" applyProtection="1">
      <alignment horizontal="center" vertical="center" shrinkToFit="1"/>
      <protection hidden="1"/>
    </xf>
    <xf numFmtId="0" fontId="15" fillId="0" borderId="14" xfId="0" applyFont="1" applyFill="1" applyBorder="1" applyAlignment="1" applyProtection="1">
      <alignment horizontal="center" vertical="center" shrinkToFit="1"/>
      <protection hidden="1"/>
    </xf>
    <xf numFmtId="0" fontId="14" fillId="0" borderId="33" xfId="0" applyFont="1" applyFill="1" applyBorder="1" applyAlignment="1" applyProtection="1">
      <alignment horizontal="left" vertical="center" shrinkToFit="1"/>
      <protection locked="0"/>
    </xf>
    <xf numFmtId="0" fontId="14" fillId="0" borderId="34" xfId="0" applyFont="1" applyFill="1" applyBorder="1" applyAlignment="1" applyProtection="1">
      <alignment horizontal="left" vertical="center" shrinkToFit="1"/>
      <protection locked="0"/>
    </xf>
    <xf numFmtId="0" fontId="14" fillId="0" borderId="35" xfId="0" applyFont="1" applyFill="1" applyBorder="1" applyAlignment="1" applyProtection="1">
      <alignment horizontal="left" vertical="center" shrinkToFit="1"/>
      <protection locked="0"/>
    </xf>
    <xf numFmtId="0" fontId="15" fillId="0" borderId="14" xfId="0" applyFont="1" applyFill="1" applyBorder="1" applyAlignment="1" applyProtection="1">
      <alignment horizontal="center" vertical="center" shrinkToFit="1"/>
      <protection locked="0"/>
    </xf>
    <xf numFmtId="0" fontId="15" fillId="3" borderId="15" xfId="0" applyFont="1" applyFill="1" applyBorder="1" applyAlignment="1" applyProtection="1">
      <alignment horizontal="center" vertical="center" shrinkToFit="1"/>
      <protection hidden="1"/>
    </xf>
    <xf numFmtId="0" fontId="15" fillId="3" borderId="29" xfId="0" applyFont="1" applyFill="1" applyBorder="1" applyAlignment="1" applyProtection="1">
      <alignment horizontal="center" vertical="center" shrinkToFit="1"/>
      <protection hidden="1"/>
    </xf>
    <xf numFmtId="0" fontId="15" fillId="4" borderId="39" xfId="0" applyFont="1" applyFill="1" applyBorder="1" applyAlignment="1" applyProtection="1">
      <alignment horizontal="center" vertical="center" shrinkToFit="1"/>
      <protection hidden="1"/>
    </xf>
    <xf numFmtId="0" fontId="7" fillId="5" borderId="2" xfId="0" applyFont="1" applyFill="1" applyBorder="1" applyAlignment="1" applyProtection="1">
      <alignment horizontal="center" vertical="center" textRotation="90" wrapText="1"/>
      <protection hidden="1"/>
    </xf>
    <xf numFmtId="0" fontId="7" fillId="5" borderId="40" xfId="0" applyFont="1" applyFill="1" applyBorder="1" applyAlignment="1" applyProtection="1">
      <alignment horizontal="center" vertical="center" textRotation="90" wrapText="1"/>
      <protection hidden="1"/>
    </xf>
    <xf numFmtId="0" fontId="7" fillId="5" borderId="41" xfId="0" applyFont="1" applyFill="1" applyBorder="1" applyAlignment="1" applyProtection="1">
      <alignment horizontal="center" vertical="center" textRotation="90" wrapText="1"/>
      <protection hidden="1"/>
    </xf>
    <xf numFmtId="0" fontId="7" fillId="5" borderId="20" xfId="0" applyFont="1" applyFill="1" applyBorder="1" applyAlignment="1" applyProtection="1">
      <alignment horizontal="center" vertical="center" wrapText="1"/>
      <protection hidden="1"/>
    </xf>
    <xf numFmtId="0" fontId="36" fillId="5" borderId="42" xfId="0" applyFont="1" applyFill="1" applyBorder="1" applyAlignment="1" applyProtection="1">
      <alignment horizontal="left" vertical="center"/>
      <protection hidden="1"/>
    </xf>
    <xf numFmtId="0" fontId="36" fillId="5" borderId="43" xfId="0" applyFont="1" applyFill="1" applyBorder="1" applyAlignment="1" applyProtection="1">
      <alignment horizontal="left" vertical="center"/>
      <protection hidden="1"/>
    </xf>
    <xf numFmtId="0" fontId="36" fillId="5" borderId="24" xfId="0" applyFont="1" applyFill="1" applyBorder="1" applyAlignment="1" applyProtection="1">
      <alignment horizontal="left" vertical="center"/>
      <protection hidden="1"/>
    </xf>
    <xf numFmtId="0" fontId="12" fillId="4" borderId="15" xfId="0" applyFont="1" applyFill="1" applyBorder="1" applyAlignment="1" applyProtection="1">
      <alignment horizontal="center" vertical="center"/>
      <protection hidden="1"/>
    </xf>
    <xf numFmtId="0" fontId="12" fillId="4" borderId="29" xfId="0" applyFont="1" applyFill="1" applyBorder="1" applyAlignment="1" applyProtection="1">
      <alignment horizontal="center" vertical="center"/>
      <protection hidden="1"/>
    </xf>
    <xf numFmtId="0" fontId="12" fillId="4" borderId="19" xfId="0" applyFont="1" applyFill="1" applyBorder="1" applyAlignment="1" applyProtection="1">
      <alignment horizontal="center" vertical="center"/>
      <protection hidden="1"/>
    </xf>
    <xf numFmtId="0" fontId="14" fillId="0" borderId="36" xfId="0" applyFont="1" applyFill="1" applyBorder="1" applyAlignment="1" applyProtection="1">
      <alignment horizontal="left" vertical="center" shrinkToFit="1"/>
      <protection locked="0"/>
    </xf>
    <xf numFmtId="0" fontId="14" fillId="0" borderId="37" xfId="0" applyFont="1" applyFill="1" applyBorder="1" applyAlignment="1" applyProtection="1">
      <alignment horizontal="left" vertical="center" shrinkToFit="1"/>
      <protection locked="0"/>
    </xf>
    <xf numFmtId="0" fontId="14" fillId="0" borderId="38" xfId="0" applyFont="1" applyFill="1" applyBorder="1" applyAlignment="1" applyProtection="1">
      <alignment horizontal="left" vertical="center" shrinkToFit="1"/>
      <protection locked="0"/>
    </xf>
    <xf numFmtId="0" fontId="12" fillId="3" borderId="13" xfId="0" applyFont="1" applyFill="1" applyBorder="1" applyAlignment="1" applyProtection="1">
      <alignment horizontal="left" vertical="center"/>
      <protection hidden="1"/>
    </xf>
    <xf numFmtId="0" fontId="2" fillId="3" borderId="4" xfId="0" applyFont="1" applyFill="1" applyBorder="1" applyAlignment="1" applyProtection="1">
      <alignment vertical="center"/>
    </xf>
    <xf numFmtId="0" fontId="12" fillId="2" borderId="15" xfId="0" applyFont="1" applyFill="1" applyBorder="1" applyAlignment="1" applyProtection="1">
      <alignment horizontal="center"/>
      <protection locked="0"/>
    </xf>
    <xf numFmtId="0" fontId="12" fillId="2" borderId="29" xfId="0" applyFont="1" applyFill="1" applyBorder="1" applyAlignment="1" applyProtection="1">
      <alignment horizontal="center"/>
      <protection locked="0"/>
    </xf>
    <xf numFmtId="0" fontId="12" fillId="2" borderId="19" xfId="0" applyFont="1" applyFill="1" applyBorder="1" applyAlignment="1" applyProtection="1">
      <alignment horizontal="center"/>
      <protection locked="0"/>
    </xf>
    <xf numFmtId="0" fontId="23" fillId="2" borderId="9" xfId="0" applyFont="1" applyFill="1" applyBorder="1" applyAlignment="1" applyProtection="1">
      <alignment horizontal="center" vertical="center"/>
      <protection locked="0"/>
    </xf>
    <xf numFmtId="14" fontId="5" fillId="2" borderId="14" xfId="0" applyNumberFormat="1" applyFont="1" applyFill="1" applyBorder="1" applyAlignment="1" applyProtection="1">
      <alignment horizontal="center"/>
      <protection locked="0"/>
    </xf>
    <xf numFmtId="0" fontId="5" fillId="2" borderId="14" xfId="0" applyFont="1" applyFill="1" applyBorder="1" applyAlignment="1" applyProtection="1">
      <alignment horizontal="center"/>
      <protection locked="0"/>
    </xf>
    <xf numFmtId="0" fontId="12" fillId="2" borderId="14" xfId="0" applyFont="1" applyFill="1" applyBorder="1" applyAlignment="1" applyProtection="1">
      <alignment horizontal="center"/>
      <protection locked="0"/>
    </xf>
    <xf numFmtId="0" fontId="40" fillId="9" borderId="14" xfId="0" applyFont="1" applyFill="1" applyBorder="1" applyAlignment="1" applyProtection="1">
      <alignment horizontal="center" vertical="center" wrapText="1"/>
      <protection hidden="1"/>
    </xf>
    <xf numFmtId="0" fontId="12" fillId="8" borderId="14" xfId="0" applyFont="1" applyFill="1" applyBorder="1" applyAlignment="1" applyProtection="1">
      <alignment horizontal="center" vertical="center" shrinkToFit="1"/>
      <protection hidden="1"/>
    </xf>
    <xf numFmtId="0" fontId="14" fillId="0" borderId="30" xfId="0" applyFont="1" applyFill="1" applyBorder="1" applyAlignment="1" applyProtection="1">
      <alignment horizontal="left" vertical="center" shrinkToFit="1"/>
      <protection locked="0"/>
    </xf>
    <xf numFmtId="0" fontId="14" fillId="0" borderId="31" xfId="0" applyFont="1" applyFill="1" applyBorder="1" applyAlignment="1" applyProtection="1">
      <alignment horizontal="left" vertical="center" shrinkToFit="1"/>
      <protection locked="0"/>
    </xf>
    <xf numFmtId="0" fontId="14" fillId="0" borderId="32" xfId="0" applyFont="1" applyFill="1" applyBorder="1" applyAlignment="1" applyProtection="1">
      <alignment horizontal="left" vertical="center" shrinkToFit="1"/>
      <protection locked="0"/>
    </xf>
    <xf numFmtId="1" fontId="15" fillId="0" borderId="14" xfId="0" applyNumberFormat="1" applyFont="1" applyFill="1" applyBorder="1" applyAlignment="1" applyProtection="1">
      <alignment horizontal="center" vertical="center" shrinkToFit="1"/>
      <protection locked="0"/>
    </xf>
    <xf numFmtId="0" fontId="12" fillId="8" borderId="14" xfId="0" applyFont="1" applyFill="1" applyBorder="1" applyAlignment="1" applyProtection="1">
      <alignment horizontal="center" vertical="center"/>
      <protection hidden="1"/>
    </xf>
    <xf numFmtId="0" fontId="43" fillId="10" borderId="27" xfId="0" applyFont="1" applyFill="1" applyBorder="1" applyAlignment="1">
      <alignment wrapText="1"/>
    </xf>
    <xf numFmtId="0" fontId="43" fillId="10" borderId="28" xfId="0" applyFont="1" applyFill="1" applyBorder="1" applyAlignment="1">
      <alignment wrapText="1"/>
    </xf>
    <xf numFmtId="0" fontId="43" fillId="10" borderId="14" xfId="0" applyFont="1" applyFill="1" applyBorder="1" applyAlignment="1" applyProtection="1">
      <alignment horizontal="center" vertical="center" shrinkToFit="1"/>
      <protection locked="0" hidden="1"/>
    </xf>
    <xf numFmtId="0" fontId="43" fillId="10" borderId="14" xfId="0" applyFont="1" applyFill="1" applyBorder="1" applyAlignment="1" applyProtection="1">
      <alignment horizontal="left" vertical="center" shrinkToFit="1"/>
      <protection locked="0" hidden="1"/>
    </xf>
    <xf numFmtId="0" fontId="15" fillId="10" borderId="14" xfId="0" applyFont="1" applyFill="1" applyBorder="1" applyAlignment="1" applyProtection="1">
      <alignment horizontal="center" vertical="center" shrinkToFit="1"/>
      <protection locked="0" hidden="1"/>
    </xf>
    <xf numFmtId="0" fontId="15" fillId="10" borderId="14" xfId="0" applyFont="1" applyFill="1" applyBorder="1" applyAlignment="1" applyProtection="1">
      <alignment horizontal="left" vertical="center" shrinkToFit="1"/>
      <protection locked="0" hidden="1"/>
    </xf>
    <xf numFmtId="0" fontId="5" fillId="2" borderId="3" xfId="0" applyFont="1" applyFill="1" applyBorder="1" applyAlignment="1" applyProtection="1">
      <alignment horizontal="center"/>
      <protection hidden="1"/>
    </xf>
    <xf numFmtId="0" fontId="5" fillId="0" borderId="0" xfId="0" applyFont="1" applyFill="1" applyAlignment="1" applyProtection="1">
      <alignment horizontal="center"/>
      <protection hidden="1"/>
    </xf>
    <xf numFmtId="0" fontId="0" fillId="0" borderId="14" xfId="0" applyBorder="1" applyAlignment="1">
      <alignment horizontal="center"/>
    </xf>
    <xf numFmtId="0" fontId="26" fillId="2" borderId="0" xfId="0" applyFont="1" applyFill="1" applyBorder="1" applyAlignment="1" applyProtection="1">
      <alignment horizontal="center" vertical="center"/>
      <protection hidden="1"/>
    </xf>
    <xf numFmtId="0" fontId="24" fillId="2" borderId="0" xfId="0" applyFont="1" applyFill="1" applyAlignment="1" applyProtection="1">
      <alignment horizontal="center"/>
      <protection hidden="1"/>
    </xf>
    <xf numFmtId="0" fontId="5" fillId="2" borderId="0" xfId="0" applyFont="1" applyFill="1" applyAlignment="1" applyProtection="1">
      <alignment horizontal="center"/>
      <protection hidden="1"/>
    </xf>
    <xf numFmtId="0" fontId="0" fillId="2" borderId="0" xfId="0" applyFill="1" applyAlignment="1" applyProtection="1">
      <alignment horizontal="center"/>
      <protection hidden="1"/>
    </xf>
  </cellXfs>
  <cellStyles count="1">
    <cellStyle name="Normal" xfId="0" builtinId="0"/>
  </cellStyles>
  <dxfs count="25"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84087859174588E-2"/>
          <c:y val="0.14857184311340166"/>
          <c:w val="0.94112148059254164"/>
          <c:h val="0.60000167411181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Sınav_Analiz_Formu!$D$57</c:f>
              <c:strCache>
                <c:ptCount val="1"/>
                <c:pt idx="0">
                  <c:v>SORUNUN DEĞER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Sınav_Analiz_Formu!$E$56:$AC$56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cat>
          <c:val>
            <c:numRef>
              <c:f>Sınav_Analiz_Formu!$E$57:$AC$57</c:f>
              <c:numCache>
                <c:formatCode>General</c:formatCode>
                <c:ptCount val="25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40-4A2A-92C6-3FF671F1F089}"/>
            </c:ext>
          </c:extLst>
        </c:ser>
        <c:ser>
          <c:idx val="1"/>
          <c:order val="1"/>
          <c:tx>
            <c:strRef>
              <c:f>Sınav_Analiz_Formu!$D$58</c:f>
              <c:strCache>
                <c:ptCount val="1"/>
                <c:pt idx="0">
                  <c:v>CEVAPLAMA ORANI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Sınav_Analiz_Formu!$E$56:$AC$56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cat>
          <c:val>
            <c:numRef>
              <c:f>Sınav_Analiz_Formu!$E$58:$AC$58</c:f>
              <c:numCache>
                <c:formatCode>General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40-4A2A-92C6-3FF671F1F0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53888"/>
        <c:axId val="122557152"/>
      </c:barChart>
      <c:catAx>
        <c:axId val="122553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1" i="0" u="none" strike="noStrike" baseline="0">
                <a:solidFill>
                  <a:srgbClr val="000000"/>
                </a:solidFill>
                <a:latin typeface="Arial Tur"/>
                <a:ea typeface="Arial Tur"/>
                <a:cs typeface="Arial Tur"/>
              </a:defRPr>
            </a:pPr>
            <a:endParaRPr lang="tr-TR"/>
          </a:p>
        </c:txPr>
        <c:crossAx val="122557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2557152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1" i="0" u="none" strike="noStrike" baseline="0">
                <a:solidFill>
                  <a:srgbClr val="000000"/>
                </a:solidFill>
                <a:latin typeface="Arial Tur"/>
                <a:ea typeface="Arial Tur"/>
                <a:cs typeface="Arial Tur"/>
              </a:defRPr>
            </a:pPr>
            <a:endParaRPr lang="tr-TR"/>
          </a:p>
        </c:txPr>
        <c:crossAx val="122553888"/>
        <c:crosses val="autoZero"/>
        <c:crossBetween val="between"/>
        <c:majorUnit val="2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 Tur"/>
          <a:ea typeface="Arial Tur"/>
          <a:cs typeface="Arial Tur"/>
        </a:defRPr>
      </a:pPr>
      <a:endParaRPr lang="tr-TR"/>
    </a:p>
  </c:txPr>
  <c:printSettings>
    <c:headerFooter alignWithMargins="0"/>
    <c:pageMargins b="1" l="0.75000000000000044" r="0.75000000000000044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215836457707054"/>
          <c:y val="0.33112689856328464"/>
          <c:w val="0.20392234958007674"/>
          <c:h val="0.34437197450581603"/>
        </c:manualLayout>
      </c:layout>
      <c:pieChart>
        <c:varyColors val="1"/>
        <c:ser>
          <c:idx val="0"/>
          <c:order val="0"/>
          <c:tx>
            <c:strRef>
              <c:f>Sınav_Analiz_Formu!$AN$48</c:f>
              <c:strCache>
                <c:ptCount val="1"/>
                <c:pt idx="0">
                  <c:v>BAŞ.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explosion val="40"/>
          <c:dPt>
            <c:idx val="1"/>
            <c:bubble3D val="0"/>
            <c:spPr>
              <a:solidFill>
                <a:srgbClr val="FFFF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125-4B66-8C66-CC76C762699F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 Tur"/>
                    <a:ea typeface="Arial Tur"/>
                    <a:cs typeface="Arial Tur"/>
                  </a:defRPr>
                </a:pPr>
                <a:endParaRPr lang="tr-T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Sınav_Analiz_Formu!$AK$49:$AK$50</c:f>
              <c:numCache>
                <c:formatCode>General</c:formatCode>
                <c:ptCount val="2"/>
              </c:numCache>
            </c:numRef>
          </c:cat>
          <c:val>
            <c:numRef>
              <c:f>Sınav_Analiz_Formu!$AN$49:$AN$50</c:f>
              <c:numCache>
                <c:formatCode>General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25-4B66-8C66-CC76C76269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 Tur"/>
          <a:ea typeface="Arial Tur"/>
          <a:cs typeface="Arial Tur"/>
        </a:defRPr>
      </a:pPr>
      <a:endParaRPr lang="tr-TR"/>
    </a:p>
  </c:txPr>
  <c:printSettings>
    <c:headerFooter alignWithMargins="0"/>
    <c:pageMargins b="1" l="0.75000000000000044" r="0.75000000000000044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670810942150947E-2"/>
          <c:y val="0.13471536673050613"/>
          <c:w val="0.94100900045390246"/>
          <c:h val="0.632125951581605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'A-B Grubu Analiz Formu'!$D$56</c:f>
              <c:strCache>
                <c:ptCount val="1"/>
                <c:pt idx="0">
                  <c:v>SORUNUN DEĞER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'A-B Grubu Analiz Formu'!$E$55:$AC$55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cat>
          <c:val>
            <c:numRef>
              <c:f>'A-B Grubu Analiz Formu'!$E$56:$AC$56</c:f>
              <c:numCache>
                <c:formatCode>General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37-4CE2-992B-BECA5CB1F0F3}"/>
            </c:ext>
          </c:extLst>
        </c:ser>
        <c:ser>
          <c:idx val="1"/>
          <c:order val="1"/>
          <c:tx>
            <c:strRef>
              <c:f>'A-B Grubu Analiz Formu'!$D$57</c:f>
              <c:strCache>
                <c:ptCount val="1"/>
                <c:pt idx="0">
                  <c:v>CEVAPLAMA ORANI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'A-B Grubu Analiz Formu'!$E$55:$AC$55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cat>
          <c:val>
            <c:numRef>
              <c:f>'A-B Grubu Analiz Formu'!$E$57:$AC$57</c:f>
              <c:numCache>
                <c:formatCode>0</c:formatCode>
                <c:ptCount val="2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37-4CE2-992B-BECA5CB1F0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49536"/>
        <c:axId val="122546816"/>
      </c:barChart>
      <c:catAx>
        <c:axId val="122549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Tur"/>
                <a:ea typeface="Arial Tur"/>
                <a:cs typeface="Arial Tur"/>
              </a:defRPr>
            </a:pPr>
            <a:endParaRPr lang="tr-TR"/>
          </a:p>
        </c:txPr>
        <c:crossAx val="122546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2546816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 Tur"/>
                <a:ea typeface="Arial Tur"/>
                <a:cs typeface="Arial Tur"/>
              </a:defRPr>
            </a:pPr>
            <a:endParaRPr lang="tr-TR"/>
          </a:p>
        </c:txPr>
        <c:crossAx val="12254953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375" b="0" i="0" u="none" strike="noStrike" baseline="0">
          <a:solidFill>
            <a:srgbClr val="000000"/>
          </a:solidFill>
          <a:latin typeface="Arial Tur"/>
          <a:ea typeface="Arial Tur"/>
          <a:cs typeface="Arial Tur"/>
        </a:defRPr>
      </a:pPr>
      <a:endParaRPr lang="tr-TR"/>
    </a:p>
  </c:txPr>
  <c:printSettings>
    <c:headerFooter alignWithMargins="0"/>
    <c:pageMargins b="1" l="0.75000000000000044" r="0.75000000000000044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461604126154364"/>
          <c:y val="0.31137724550898227"/>
          <c:w val="0.22028009635888388"/>
          <c:h val="0.3772455089820359"/>
        </c:manualLayout>
      </c:layout>
      <c:pieChart>
        <c:varyColors val="1"/>
        <c:ser>
          <c:idx val="0"/>
          <c:order val="0"/>
          <c:tx>
            <c:strRef>
              <c:f>'A-B Grubu Analiz Formu'!$AN$49</c:f>
              <c:strCache>
                <c:ptCount val="1"/>
                <c:pt idx="0">
                  <c:v>BAŞ.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FFFF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63B-4318-A3EC-1E26F7034C0D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 Tur"/>
                    <a:ea typeface="Arial Tur"/>
                    <a:cs typeface="Arial Tur"/>
                  </a:defRPr>
                </a:pPr>
                <a:endParaRPr lang="tr-T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'A-B Grubu Analiz Formu'!$AK$51:$AK$52</c:f>
              <c:numCache>
                <c:formatCode>General</c:formatCode>
                <c:ptCount val="2"/>
              </c:numCache>
            </c:numRef>
          </c:cat>
          <c:val>
            <c:numRef>
              <c:f>'A-B Grubu Analiz Formu'!$AN$50:$AN$51</c:f>
              <c:numCache>
                <c:formatCode>General</c:formatCode>
                <c:ptCount val="2"/>
                <c:pt idx="0" formatCode="0">
                  <c:v>80</c:v>
                </c:pt>
                <c:pt idx="1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3B-4318-A3EC-1E26F7034C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 Tur"/>
          <a:ea typeface="Arial Tur"/>
          <a:cs typeface="Arial Tur"/>
        </a:defRPr>
      </a:pPr>
      <a:endParaRPr lang="tr-TR"/>
    </a:p>
  </c:txPr>
  <c:printSettings>
    <c:headerFooter alignWithMargins="0"/>
    <c:pageMargins b="1" l="0.75000000000000044" r="0.75000000000000044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55</xdr:row>
      <xdr:rowOff>28575</xdr:rowOff>
    </xdr:from>
    <xdr:to>
      <xdr:col>31</xdr:col>
      <xdr:colOff>9525</xdr:colOff>
      <xdr:row>64</xdr:row>
      <xdr:rowOff>104775</xdr:rowOff>
    </xdr:to>
    <xdr:graphicFrame macro="">
      <xdr:nvGraphicFramePr>
        <xdr:cNvPr id="2049" name="Chart 62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104775</xdr:colOff>
      <xdr:row>45</xdr:row>
      <xdr:rowOff>0</xdr:rowOff>
    </xdr:from>
    <xdr:to>
      <xdr:col>46</xdr:col>
      <xdr:colOff>495300</xdr:colOff>
      <xdr:row>54</xdr:row>
      <xdr:rowOff>0</xdr:rowOff>
    </xdr:to>
    <xdr:graphicFrame macro="">
      <xdr:nvGraphicFramePr>
        <xdr:cNvPr id="2050" name="Chart 64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19050</xdr:colOff>
      <xdr:row>52</xdr:row>
      <xdr:rowOff>142875</xdr:rowOff>
    </xdr:from>
    <xdr:to>
      <xdr:col>30</xdr:col>
      <xdr:colOff>257175</xdr:colOff>
      <xdr:row>63</xdr:row>
      <xdr:rowOff>142875</xdr:rowOff>
    </xdr:to>
    <xdr:graphicFrame macro="">
      <xdr:nvGraphicFramePr>
        <xdr:cNvPr id="1025" name="Chart 3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37</xdr:col>
      <xdr:colOff>47625</xdr:colOff>
      <xdr:row>45</xdr:row>
      <xdr:rowOff>85725</xdr:rowOff>
    </xdr:from>
    <xdr:to>
      <xdr:col>46</xdr:col>
      <xdr:colOff>390525</xdr:colOff>
      <xdr:row>55</xdr:row>
      <xdr:rowOff>28575</xdr:rowOff>
    </xdr:to>
    <xdr:graphicFrame macro="">
      <xdr:nvGraphicFramePr>
        <xdr:cNvPr id="1026" name="Chart 64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ayfa1"/>
  <dimension ref="A1:AU67"/>
  <sheetViews>
    <sheetView zoomScale="70" zoomScaleNormal="70" workbookViewId="0">
      <selection activeCell="L28" sqref="L28"/>
    </sheetView>
  </sheetViews>
  <sheetFormatPr defaultRowHeight="12.75"/>
  <cols>
    <col min="1" max="1" width="1.5703125" style="7" customWidth="1"/>
    <col min="2" max="2" width="2.28515625" style="36" customWidth="1"/>
    <col min="3" max="3" width="6" style="36" customWidth="1"/>
    <col min="4" max="4" width="24.28515625" style="36" customWidth="1"/>
    <col min="5" max="29" width="4.140625" style="36" customWidth="1"/>
    <col min="30" max="30" width="6.5703125" style="36" customWidth="1"/>
    <col min="31" max="31" width="5.42578125" style="36" customWidth="1"/>
    <col min="32" max="32" width="1.5703125" style="36" customWidth="1"/>
    <col min="33" max="33" width="5.7109375" style="36" customWidth="1"/>
    <col min="34" max="34" width="2.85546875" style="36" customWidth="1"/>
    <col min="35" max="35" width="3" style="36" customWidth="1"/>
    <col min="36" max="36" width="4.140625" style="36" customWidth="1"/>
    <col min="37" max="37" width="3" style="36" customWidth="1"/>
    <col min="38" max="38" width="4.140625" style="36" customWidth="1"/>
    <col min="39" max="39" width="8.140625" style="36" customWidth="1"/>
    <col min="40" max="40" width="3.5703125" style="36" customWidth="1"/>
    <col min="41" max="41" width="4.140625" style="36" customWidth="1"/>
    <col min="42" max="42" width="3.5703125" style="36" customWidth="1"/>
    <col min="43" max="43" width="3" style="36" customWidth="1"/>
    <col min="44" max="44" width="5.5703125" style="36" customWidth="1"/>
    <col min="45" max="45" width="2.5703125" style="36" customWidth="1"/>
    <col min="46" max="46" width="0.28515625" style="7" hidden="1" customWidth="1"/>
    <col min="47" max="16384" width="9.140625" style="7"/>
  </cols>
  <sheetData>
    <row r="1" spans="1:47" ht="21.75" customHeight="1" thickBot="1">
      <c r="A1" s="5"/>
      <c r="B1" s="6"/>
      <c r="C1" s="6"/>
      <c r="D1" s="6"/>
      <c r="E1" s="6"/>
      <c r="F1" s="215" t="s">
        <v>56</v>
      </c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5"/>
      <c r="U1" s="215"/>
      <c r="V1" s="215"/>
      <c r="W1" s="215"/>
      <c r="X1" s="215"/>
      <c r="Y1" s="215"/>
      <c r="Z1" s="215"/>
      <c r="AA1" s="215"/>
      <c r="AB1" s="215"/>
      <c r="AC1" s="215"/>
      <c r="AD1" s="215"/>
      <c r="AE1" s="215"/>
      <c r="AF1" s="215"/>
      <c r="AG1" s="215"/>
      <c r="AH1" s="215"/>
      <c r="AI1" s="215"/>
      <c r="AJ1" s="215"/>
      <c r="AK1" s="215"/>
      <c r="AL1" s="6"/>
      <c r="AM1" s="6"/>
      <c r="AN1" s="6"/>
      <c r="AO1" s="6"/>
      <c r="AP1" s="6"/>
      <c r="AQ1" s="6"/>
      <c r="AR1" s="6"/>
      <c r="AS1" s="6"/>
      <c r="AT1" s="5"/>
    </row>
    <row r="2" spans="1:47" ht="8.25" customHeight="1">
      <c r="A2" s="8"/>
      <c r="B2" s="9"/>
      <c r="C2" s="9"/>
      <c r="D2" s="9"/>
      <c r="E2" s="9"/>
      <c r="F2" s="10"/>
      <c r="G2" s="10"/>
      <c r="H2" s="10"/>
      <c r="I2" s="10"/>
      <c r="J2" s="11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1"/>
      <c r="Z2" s="10"/>
      <c r="AA2" s="10"/>
      <c r="AB2" s="10"/>
      <c r="AC2" s="10"/>
      <c r="AD2" s="10"/>
      <c r="AE2" s="10"/>
      <c r="AF2" s="10"/>
      <c r="AG2" s="10"/>
      <c r="AH2" s="13"/>
      <c r="AI2" s="13"/>
      <c r="AJ2" s="13"/>
      <c r="AK2" s="13"/>
      <c r="AL2" s="9"/>
      <c r="AM2" s="9"/>
      <c r="AN2" s="9"/>
      <c r="AO2" s="9"/>
      <c r="AP2" s="9"/>
      <c r="AQ2" s="9"/>
      <c r="AR2" s="9"/>
      <c r="AS2" s="9"/>
      <c r="AT2" s="14"/>
    </row>
    <row r="3" spans="1:47" ht="16.5" customHeight="1">
      <c r="A3" s="15"/>
      <c r="B3" s="201" t="s">
        <v>10</v>
      </c>
      <c r="C3" s="202"/>
      <c r="D3" s="198"/>
      <c r="E3" s="199"/>
      <c r="F3" s="199"/>
      <c r="G3" s="200"/>
      <c r="H3" s="85"/>
      <c r="I3" s="10"/>
      <c r="J3" s="208" t="s">
        <v>11</v>
      </c>
      <c r="K3" s="208"/>
      <c r="L3" s="208"/>
      <c r="M3" s="211"/>
      <c r="N3" s="211"/>
      <c r="O3" s="10"/>
      <c r="P3" s="208" t="s">
        <v>5</v>
      </c>
      <c r="Q3" s="208"/>
      <c r="R3" s="208"/>
      <c r="S3" s="208"/>
      <c r="T3" s="209" t="str">
        <f>IF(A8="","0",LOOKUP(225,1/(A8:A52&lt;&gt;""),A8:A52))</f>
        <v>0</v>
      </c>
      <c r="U3" s="210"/>
      <c r="V3" s="4"/>
      <c r="W3" s="208" t="s">
        <v>6</v>
      </c>
      <c r="X3" s="208"/>
      <c r="Y3" s="208"/>
      <c r="Z3" s="208"/>
      <c r="AA3" s="208"/>
      <c r="AB3" s="213" t="s">
        <v>37</v>
      </c>
      <c r="AC3" s="213"/>
      <c r="AD3" s="213"/>
      <c r="AE3" s="213"/>
      <c r="AF3" s="213"/>
      <c r="AG3" s="4"/>
      <c r="AH3" s="208" t="s">
        <v>36</v>
      </c>
      <c r="AI3" s="208"/>
      <c r="AJ3" s="208"/>
      <c r="AK3" s="208"/>
      <c r="AL3" s="208"/>
      <c r="AM3" s="208"/>
      <c r="AN3" s="57"/>
      <c r="AO3" s="206" t="s">
        <v>8</v>
      </c>
      <c r="AP3" s="207"/>
      <c r="AQ3" s="57"/>
      <c r="AR3" s="206" t="s">
        <v>9</v>
      </c>
      <c r="AS3" s="207"/>
      <c r="AT3" s="16"/>
    </row>
    <row r="4" spans="1:47" ht="6.75" customHeight="1" thickBot="1">
      <c r="A4" s="17"/>
      <c r="B4" s="18"/>
      <c r="C4" s="18"/>
      <c r="D4" s="19"/>
      <c r="E4" s="19"/>
      <c r="F4" s="19"/>
      <c r="G4" s="19"/>
      <c r="H4" s="19"/>
      <c r="I4" s="20"/>
      <c r="J4" s="19"/>
      <c r="K4" s="19"/>
      <c r="L4" s="19"/>
      <c r="M4" s="21"/>
      <c r="N4" s="20"/>
      <c r="O4" s="18"/>
      <c r="P4" s="18"/>
      <c r="Q4" s="18"/>
      <c r="R4" s="22"/>
      <c r="S4" s="20"/>
      <c r="T4" s="19"/>
      <c r="U4" s="19"/>
      <c r="V4" s="19"/>
      <c r="W4" s="19"/>
      <c r="X4" s="23"/>
      <c r="Y4" s="23"/>
      <c r="Z4" s="23"/>
      <c r="AA4" s="23"/>
      <c r="AB4" s="20"/>
      <c r="AC4" s="18"/>
      <c r="AD4" s="18"/>
      <c r="AE4" s="18"/>
      <c r="AF4" s="18"/>
      <c r="AG4" s="18"/>
      <c r="AH4" s="18"/>
      <c r="AI4" s="24"/>
      <c r="AJ4" s="24"/>
      <c r="AK4" s="24"/>
      <c r="AL4" s="24"/>
      <c r="AM4" s="24"/>
      <c r="AN4" s="24"/>
      <c r="AO4" s="25"/>
      <c r="AP4" s="20"/>
      <c r="AQ4" s="20"/>
      <c r="AR4" s="20"/>
      <c r="AS4" s="20"/>
      <c r="AT4" s="26"/>
    </row>
    <row r="5" spans="1:47" ht="14.25" customHeight="1">
      <c r="A5" s="75" t="s">
        <v>34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5"/>
    </row>
    <row r="6" spans="1:47" ht="15.75" customHeight="1">
      <c r="A6" s="194" t="s">
        <v>1</v>
      </c>
      <c r="B6" s="195"/>
      <c r="C6" s="212" t="s">
        <v>7</v>
      </c>
      <c r="D6" s="112" t="s">
        <v>3</v>
      </c>
      <c r="E6" s="74">
        <v>1</v>
      </c>
      <c r="F6" s="74">
        <v>2</v>
      </c>
      <c r="G6" s="74">
        <v>3</v>
      </c>
      <c r="H6" s="74">
        <v>4</v>
      </c>
      <c r="I6" s="74">
        <v>5</v>
      </c>
      <c r="J6" s="74">
        <v>6</v>
      </c>
      <c r="K6" s="74">
        <v>7</v>
      </c>
      <c r="L6" s="74">
        <v>8</v>
      </c>
      <c r="M6" s="74">
        <v>9</v>
      </c>
      <c r="N6" s="74">
        <v>10</v>
      </c>
      <c r="O6" s="74">
        <v>11</v>
      </c>
      <c r="P6" s="74">
        <v>12</v>
      </c>
      <c r="Q6" s="74">
        <v>13</v>
      </c>
      <c r="R6" s="74">
        <v>14</v>
      </c>
      <c r="S6" s="74">
        <v>15</v>
      </c>
      <c r="T6" s="74">
        <v>16</v>
      </c>
      <c r="U6" s="74">
        <v>17</v>
      </c>
      <c r="V6" s="74">
        <v>18</v>
      </c>
      <c r="W6" s="74">
        <v>19</v>
      </c>
      <c r="X6" s="74">
        <v>20</v>
      </c>
      <c r="Y6" s="74">
        <v>21</v>
      </c>
      <c r="Z6" s="74">
        <v>22</v>
      </c>
      <c r="AA6" s="74">
        <v>23</v>
      </c>
      <c r="AB6" s="74">
        <v>24</v>
      </c>
      <c r="AC6" s="74">
        <v>25</v>
      </c>
      <c r="AD6" s="80" t="s">
        <v>4</v>
      </c>
      <c r="AE6" s="114" t="s">
        <v>33</v>
      </c>
      <c r="AF6" s="27"/>
      <c r="AG6" s="203" t="s">
        <v>23</v>
      </c>
      <c r="AH6" s="218" t="s">
        <v>35</v>
      </c>
      <c r="AI6" s="219"/>
      <c r="AJ6" s="219"/>
      <c r="AK6" s="219"/>
      <c r="AL6" s="219"/>
      <c r="AM6" s="219"/>
      <c r="AN6" s="219"/>
      <c r="AO6" s="219"/>
      <c r="AP6" s="219"/>
      <c r="AQ6" s="219"/>
      <c r="AR6" s="203" t="s">
        <v>22</v>
      </c>
      <c r="AS6" s="203"/>
    </row>
    <row r="7" spans="1:47" ht="16.5" customHeight="1" thickBot="1">
      <c r="A7" s="196"/>
      <c r="B7" s="197"/>
      <c r="C7" s="212"/>
      <c r="D7" s="113" t="s">
        <v>32</v>
      </c>
      <c r="E7" s="175">
        <v>10</v>
      </c>
      <c r="F7" s="175">
        <v>10</v>
      </c>
      <c r="G7" s="175">
        <v>10</v>
      </c>
      <c r="H7" s="175">
        <v>10</v>
      </c>
      <c r="I7" s="175">
        <v>10</v>
      </c>
      <c r="J7" s="175">
        <v>10</v>
      </c>
      <c r="K7" s="175">
        <v>10</v>
      </c>
      <c r="L7" s="175">
        <v>10</v>
      </c>
      <c r="M7" s="175">
        <v>10</v>
      </c>
      <c r="N7" s="175">
        <v>10</v>
      </c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81">
        <f>IF(SUM(E7:AC7)&lt;=100,SUM(E7:AC7),"HATA")</f>
        <v>100</v>
      </c>
      <c r="AE7" s="114">
        <f>AD7</f>
        <v>100</v>
      </c>
      <c r="AF7" s="28"/>
      <c r="AG7" s="203"/>
      <c r="AH7" s="219"/>
      <c r="AI7" s="219"/>
      <c r="AJ7" s="219"/>
      <c r="AK7" s="219"/>
      <c r="AL7" s="219"/>
      <c r="AM7" s="219"/>
      <c r="AN7" s="219"/>
      <c r="AO7" s="219"/>
      <c r="AP7" s="219"/>
      <c r="AQ7" s="219"/>
      <c r="AR7" s="203"/>
      <c r="AS7" s="203"/>
    </row>
    <row r="8" spans="1:47" ht="12" customHeight="1" thickBot="1">
      <c r="A8" s="192" t="str">
        <f>IF(OR(C8="",D8=""),"","1")</f>
        <v/>
      </c>
      <c r="B8" s="193"/>
      <c r="C8" s="304"/>
      <c r="D8" s="30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82" t="str">
        <f>IF(OR(A8="",E8=""),"",SUM(E8:AC8))</f>
        <v/>
      </c>
      <c r="AE8" s="114" t="str">
        <f>IF(OR(A8="",E8=""),"",ROUND(AD8,0))</f>
        <v/>
      </c>
      <c r="AF8" s="29"/>
      <c r="AG8" s="62">
        <v>1</v>
      </c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04" t="str">
        <f>IF(E54="","0",E54)</f>
        <v>0</v>
      </c>
      <c r="AS8" s="205"/>
    </row>
    <row r="9" spans="1:47" ht="12" customHeight="1" thickBot="1">
      <c r="A9" s="192" t="str">
        <f>IF(OR(C9="",D9=""),"","2")</f>
        <v/>
      </c>
      <c r="B9" s="193"/>
      <c r="C9" s="305"/>
      <c r="D9" s="305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82" t="str">
        <f t="shared" ref="AD9:AD52" si="0">IF(OR(A9="",E9=""),"",SUM(E9:AC9))</f>
        <v/>
      </c>
      <c r="AE9" s="114" t="str">
        <f t="shared" ref="AE9:AE52" si="1">IF(OR(A9="",E9=""),"",ROUND(AD9,0))</f>
        <v/>
      </c>
      <c r="AF9" s="29"/>
      <c r="AG9" s="62">
        <v>2</v>
      </c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204" t="str">
        <f>IF(F54="","0",F54)</f>
        <v>0</v>
      </c>
      <c r="AS9" s="205"/>
    </row>
    <row r="10" spans="1:47" ht="12" customHeight="1" thickBot="1">
      <c r="A10" s="192" t="str">
        <f>IF(OR(C10="",D10=""),"","3")</f>
        <v/>
      </c>
      <c r="B10" s="193"/>
      <c r="C10" s="305"/>
      <c r="D10" s="305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82" t="str">
        <f t="shared" si="0"/>
        <v/>
      </c>
      <c r="AE10" s="114" t="str">
        <f t="shared" si="1"/>
        <v/>
      </c>
      <c r="AF10" s="29"/>
      <c r="AG10" s="62">
        <v>3</v>
      </c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04" t="str">
        <f>IF(G54="","0",G54)</f>
        <v>0</v>
      </c>
      <c r="AS10" s="205"/>
    </row>
    <row r="11" spans="1:47" ht="12" customHeight="1" thickBot="1">
      <c r="A11" s="192" t="str">
        <f>IF(OR(C11="",D11=""),"","4")</f>
        <v/>
      </c>
      <c r="B11" s="193"/>
      <c r="C11" s="305"/>
      <c r="D11" s="305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82" t="str">
        <f t="shared" si="0"/>
        <v/>
      </c>
      <c r="AE11" s="114" t="str">
        <f t="shared" si="1"/>
        <v/>
      </c>
      <c r="AF11" s="29"/>
      <c r="AG11" s="62">
        <v>4</v>
      </c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04" t="str">
        <f>IF(H54="","0",H54)</f>
        <v>0</v>
      </c>
      <c r="AS11" s="205"/>
      <c r="AU11" s="30"/>
    </row>
    <row r="12" spans="1:47" ht="12" customHeight="1" thickBot="1">
      <c r="A12" s="192" t="str">
        <f>IF(OR(C12="",D12=""),"","5")</f>
        <v/>
      </c>
      <c r="B12" s="193"/>
      <c r="C12" s="305"/>
      <c r="D12" s="305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82" t="str">
        <f t="shared" si="0"/>
        <v/>
      </c>
      <c r="AE12" s="114" t="str">
        <f t="shared" si="1"/>
        <v/>
      </c>
      <c r="AF12" s="29"/>
      <c r="AG12" s="62">
        <v>5</v>
      </c>
      <c r="AH12" s="214"/>
      <c r="AI12" s="214"/>
      <c r="AJ12" s="214"/>
      <c r="AK12" s="214"/>
      <c r="AL12" s="214"/>
      <c r="AM12" s="214"/>
      <c r="AN12" s="214"/>
      <c r="AO12" s="214"/>
      <c r="AP12" s="214"/>
      <c r="AQ12" s="214"/>
      <c r="AR12" s="204" t="str">
        <f>IF(I54="","0",I54)</f>
        <v>0</v>
      </c>
      <c r="AS12" s="205"/>
    </row>
    <row r="13" spans="1:47" ht="12" customHeight="1" thickBot="1">
      <c r="A13" s="192" t="str">
        <f>IF(OR(C13="",D13=""),"","6")</f>
        <v/>
      </c>
      <c r="B13" s="193"/>
      <c r="C13" s="305"/>
      <c r="D13" s="305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82" t="str">
        <f t="shared" si="0"/>
        <v/>
      </c>
      <c r="AE13" s="114" t="str">
        <f t="shared" si="1"/>
        <v/>
      </c>
      <c r="AF13" s="29"/>
      <c r="AG13" s="62">
        <v>6</v>
      </c>
      <c r="AH13" s="214"/>
      <c r="AI13" s="214"/>
      <c r="AJ13" s="214"/>
      <c r="AK13" s="214"/>
      <c r="AL13" s="214"/>
      <c r="AM13" s="214"/>
      <c r="AN13" s="214"/>
      <c r="AO13" s="214"/>
      <c r="AP13" s="214"/>
      <c r="AQ13" s="214"/>
      <c r="AR13" s="204" t="str">
        <f>IF(J54="","0",J54)</f>
        <v>0</v>
      </c>
      <c r="AS13" s="205"/>
    </row>
    <row r="14" spans="1:47" ht="12" customHeight="1" thickBot="1">
      <c r="A14" s="192" t="str">
        <f>IF(OR(C14="",D14=""),"","7")</f>
        <v/>
      </c>
      <c r="B14" s="193"/>
      <c r="C14" s="305"/>
      <c r="D14" s="305"/>
      <c r="E14" s="174"/>
      <c r="F14" s="174"/>
      <c r="G14" s="174"/>
      <c r="H14" s="174"/>
      <c r="I14" s="174"/>
      <c r="J14" s="174"/>
      <c r="K14" s="174"/>
      <c r="L14" s="174"/>
      <c r="M14" s="174"/>
      <c r="N14" s="174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82" t="str">
        <f t="shared" si="0"/>
        <v/>
      </c>
      <c r="AE14" s="114" t="str">
        <f t="shared" si="1"/>
        <v/>
      </c>
      <c r="AF14" s="29"/>
      <c r="AG14" s="62">
        <v>7</v>
      </c>
      <c r="AH14" s="214"/>
      <c r="AI14" s="214"/>
      <c r="AJ14" s="214"/>
      <c r="AK14" s="214"/>
      <c r="AL14" s="214"/>
      <c r="AM14" s="214"/>
      <c r="AN14" s="214"/>
      <c r="AO14" s="214"/>
      <c r="AP14" s="214"/>
      <c r="AQ14" s="214"/>
      <c r="AR14" s="204" t="str">
        <f>IF(K54="","0",K54)</f>
        <v>0</v>
      </c>
      <c r="AS14" s="205"/>
    </row>
    <row r="15" spans="1:47" ht="12" customHeight="1" thickBot="1">
      <c r="A15" s="192" t="str">
        <f>IF(OR(C15="",D15=""),"","8")</f>
        <v/>
      </c>
      <c r="B15" s="193"/>
      <c r="C15" s="305"/>
      <c r="D15" s="305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82" t="str">
        <f t="shared" si="0"/>
        <v/>
      </c>
      <c r="AE15" s="114" t="str">
        <f t="shared" si="1"/>
        <v/>
      </c>
      <c r="AF15" s="29"/>
      <c r="AG15" s="62">
        <v>8</v>
      </c>
      <c r="AH15" s="214"/>
      <c r="AI15" s="214"/>
      <c r="AJ15" s="214"/>
      <c r="AK15" s="214"/>
      <c r="AL15" s="214"/>
      <c r="AM15" s="214"/>
      <c r="AN15" s="214"/>
      <c r="AO15" s="214"/>
      <c r="AP15" s="214"/>
      <c r="AQ15" s="214"/>
      <c r="AR15" s="204" t="str">
        <f>IF(L54="","0",L54)</f>
        <v>0</v>
      </c>
      <c r="AS15" s="205"/>
    </row>
    <row r="16" spans="1:47" ht="12" customHeight="1" thickBot="1">
      <c r="A16" s="192" t="str">
        <f>IF(OR(C16="",D16=""),"","9")</f>
        <v/>
      </c>
      <c r="B16" s="193"/>
      <c r="C16" s="305"/>
      <c r="D16" s="305"/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82" t="str">
        <f t="shared" si="0"/>
        <v/>
      </c>
      <c r="AE16" s="114" t="str">
        <f t="shared" si="1"/>
        <v/>
      </c>
      <c r="AF16" s="29"/>
      <c r="AG16" s="62">
        <v>9</v>
      </c>
      <c r="AH16" s="214"/>
      <c r="AI16" s="214"/>
      <c r="AJ16" s="214"/>
      <c r="AK16" s="214"/>
      <c r="AL16" s="214"/>
      <c r="AM16" s="214"/>
      <c r="AN16" s="214"/>
      <c r="AO16" s="214"/>
      <c r="AP16" s="214"/>
      <c r="AQ16" s="214"/>
      <c r="AR16" s="204" t="str">
        <f>IF(M54="","0",M54)</f>
        <v>0</v>
      </c>
      <c r="AS16" s="205"/>
    </row>
    <row r="17" spans="1:45" ht="12" customHeight="1" thickBot="1">
      <c r="A17" s="192" t="str">
        <f>IF(OR(C17="",D17=""),"","10")</f>
        <v/>
      </c>
      <c r="B17" s="193"/>
      <c r="C17" s="305"/>
      <c r="D17" s="305"/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82" t="str">
        <f t="shared" si="0"/>
        <v/>
      </c>
      <c r="AE17" s="114" t="str">
        <f t="shared" si="1"/>
        <v/>
      </c>
      <c r="AF17" s="29"/>
      <c r="AG17" s="62">
        <v>10</v>
      </c>
      <c r="AH17" s="214"/>
      <c r="AI17" s="214"/>
      <c r="AJ17" s="214"/>
      <c r="AK17" s="214"/>
      <c r="AL17" s="214"/>
      <c r="AM17" s="214"/>
      <c r="AN17" s="214"/>
      <c r="AO17" s="214"/>
      <c r="AP17" s="214"/>
      <c r="AQ17" s="214"/>
      <c r="AR17" s="204" t="str">
        <f>IF(N54="","0",N54)</f>
        <v>0</v>
      </c>
      <c r="AS17" s="205"/>
    </row>
    <row r="18" spans="1:45" ht="12" customHeight="1" thickBot="1">
      <c r="A18" s="192" t="str">
        <f>IF(OR(C18="",D18=""),"","11")</f>
        <v/>
      </c>
      <c r="B18" s="193"/>
      <c r="C18" s="305"/>
      <c r="D18" s="305"/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82" t="str">
        <f t="shared" si="0"/>
        <v/>
      </c>
      <c r="AE18" s="114" t="str">
        <f t="shared" si="1"/>
        <v/>
      </c>
      <c r="AF18" s="29"/>
      <c r="AG18" s="62">
        <v>11</v>
      </c>
      <c r="AH18" s="214"/>
      <c r="AI18" s="214"/>
      <c r="AJ18" s="214"/>
      <c r="AK18" s="214"/>
      <c r="AL18" s="214"/>
      <c r="AM18" s="214"/>
      <c r="AN18" s="214"/>
      <c r="AO18" s="214"/>
      <c r="AP18" s="214"/>
      <c r="AQ18" s="214"/>
      <c r="AR18" s="204" t="str">
        <f>IF(O54="","0",O54)</f>
        <v>0</v>
      </c>
      <c r="AS18" s="205"/>
    </row>
    <row r="19" spans="1:45" ht="12" customHeight="1" thickBot="1">
      <c r="A19" s="192" t="str">
        <f>IF(OR(C19="",D19=""),"","12")</f>
        <v/>
      </c>
      <c r="B19" s="193"/>
      <c r="C19" s="305"/>
      <c r="D19" s="305"/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82" t="str">
        <f t="shared" si="0"/>
        <v/>
      </c>
      <c r="AE19" s="114" t="str">
        <f t="shared" si="1"/>
        <v/>
      </c>
      <c r="AF19" s="29"/>
      <c r="AG19" s="62">
        <v>12</v>
      </c>
      <c r="AH19" s="214"/>
      <c r="AI19" s="214"/>
      <c r="AJ19" s="214"/>
      <c r="AK19" s="214"/>
      <c r="AL19" s="214"/>
      <c r="AM19" s="214"/>
      <c r="AN19" s="214"/>
      <c r="AO19" s="214"/>
      <c r="AP19" s="214"/>
      <c r="AQ19" s="214"/>
      <c r="AR19" s="204" t="str">
        <f>IF(P54="","0",P54)</f>
        <v>0</v>
      </c>
      <c r="AS19" s="205"/>
    </row>
    <row r="20" spans="1:45" ht="12" customHeight="1" thickBot="1">
      <c r="A20" s="192" t="str">
        <f>IF(OR(C20="",D20=""),"","13")</f>
        <v/>
      </c>
      <c r="B20" s="193"/>
      <c r="C20" s="305"/>
      <c r="D20" s="305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82" t="str">
        <f t="shared" si="0"/>
        <v/>
      </c>
      <c r="AE20" s="114" t="str">
        <f t="shared" si="1"/>
        <v/>
      </c>
      <c r="AF20" s="29"/>
      <c r="AG20" s="62">
        <v>13</v>
      </c>
      <c r="AH20" s="214"/>
      <c r="AI20" s="214"/>
      <c r="AJ20" s="214"/>
      <c r="AK20" s="214"/>
      <c r="AL20" s="214"/>
      <c r="AM20" s="214"/>
      <c r="AN20" s="214"/>
      <c r="AO20" s="214"/>
      <c r="AP20" s="214"/>
      <c r="AQ20" s="214"/>
      <c r="AR20" s="204" t="str">
        <f>IF(Q54="","0",Q54)</f>
        <v>0</v>
      </c>
      <c r="AS20" s="205"/>
    </row>
    <row r="21" spans="1:45" ht="12" customHeight="1" thickBot="1">
      <c r="A21" s="192" t="str">
        <f>IF(OR(C21="",D21=""),"","14")</f>
        <v/>
      </c>
      <c r="B21" s="193"/>
      <c r="C21" s="305"/>
      <c r="D21" s="305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82" t="str">
        <f t="shared" si="0"/>
        <v/>
      </c>
      <c r="AE21" s="114" t="str">
        <f t="shared" si="1"/>
        <v/>
      </c>
      <c r="AF21" s="29"/>
      <c r="AG21" s="62">
        <v>14</v>
      </c>
      <c r="AH21" s="214"/>
      <c r="AI21" s="214"/>
      <c r="AJ21" s="214"/>
      <c r="AK21" s="214"/>
      <c r="AL21" s="214"/>
      <c r="AM21" s="214"/>
      <c r="AN21" s="214"/>
      <c r="AO21" s="214"/>
      <c r="AP21" s="214"/>
      <c r="AQ21" s="214"/>
      <c r="AR21" s="204" t="str">
        <f>IF(R54="","0",R54)</f>
        <v>0</v>
      </c>
      <c r="AS21" s="205"/>
    </row>
    <row r="22" spans="1:45" ht="12" customHeight="1" thickBot="1">
      <c r="A22" s="192" t="str">
        <f>IF(OR(C22="",D22=""),"","15")</f>
        <v/>
      </c>
      <c r="B22" s="193"/>
      <c r="C22" s="305"/>
      <c r="D22" s="305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82" t="str">
        <f t="shared" si="0"/>
        <v/>
      </c>
      <c r="AE22" s="114" t="str">
        <f t="shared" si="1"/>
        <v/>
      </c>
      <c r="AF22" s="29"/>
      <c r="AG22" s="62">
        <v>15</v>
      </c>
      <c r="AH22" s="214"/>
      <c r="AI22" s="214"/>
      <c r="AJ22" s="214"/>
      <c r="AK22" s="214"/>
      <c r="AL22" s="214"/>
      <c r="AM22" s="214"/>
      <c r="AN22" s="214"/>
      <c r="AO22" s="214"/>
      <c r="AP22" s="214"/>
      <c r="AQ22" s="214"/>
      <c r="AR22" s="204" t="str">
        <f>IF(S54="","0",S54)</f>
        <v>0</v>
      </c>
      <c r="AS22" s="205"/>
    </row>
    <row r="23" spans="1:45" ht="12" customHeight="1" thickBot="1">
      <c r="A23" s="192" t="str">
        <f>IF(OR(C23="",D23=""),"","16")</f>
        <v/>
      </c>
      <c r="B23" s="193"/>
      <c r="C23" s="305"/>
      <c r="D23" s="305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82" t="str">
        <f t="shared" si="0"/>
        <v/>
      </c>
      <c r="AE23" s="114" t="str">
        <f t="shared" si="1"/>
        <v/>
      </c>
      <c r="AF23" s="29"/>
      <c r="AG23" s="62">
        <v>16</v>
      </c>
      <c r="AH23" s="214"/>
      <c r="AI23" s="214"/>
      <c r="AJ23" s="214"/>
      <c r="AK23" s="214"/>
      <c r="AL23" s="214"/>
      <c r="AM23" s="214"/>
      <c r="AN23" s="214"/>
      <c r="AO23" s="214"/>
      <c r="AP23" s="214"/>
      <c r="AQ23" s="214"/>
      <c r="AR23" s="204" t="str">
        <f>IF(T54="","0",T54)</f>
        <v>0</v>
      </c>
      <c r="AS23" s="205"/>
    </row>
    <row r="24" spans="1:45" ht="12" customHeight="1" thickBot="1">
      <c r="A24" s="192" t="str">
        <f>IF(OR(C24="",D24=""),"","17")</f>
        <v/>
      </c>
      <c r="B24" s="193"/>
      <c r="C24" s="305"/>
      <c r="D24" s="305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82" t="str">
        <f t="shared" si="0"/>
        <v/>
      </c>
      <c r="AE24" s="114" t="str">
        <f t="shared" si="1"/>
        <v/>
      </c>
      <c r="AF24" s="29"/>
      <c r="AG24" s="62">
        <v>17</v>
      </c>
      <c r="AH24" s="214"/>
      <c r="AI24" s="214"/>
      <c r="AJ24" s="214"/>
      <c r="AK24" s="214"/>
      <c r="AL24" s="214"/>
      <c r="AM24" s="214"/>
      <c r="AN24" s="214"/>
      <c r="AO24" s="214"/>
      <c r="AP24" s="214"/>
      <c r="AQ24" s="214"/>
      <c r="AR24" s="204" t="str">
        <f>IF(U54="","0",U54)</f>
        <v>0</v>
      </c>
      <c r="AS24" s="205"/>
    </row>
    <row r="25" spans="1:45" ht="12" customHeight="1" thickBot="1">
      <c r="A25" s="192" t="str">
        <f>IF(OR(C25="",D25=""),"","18")</f>
        <v/>
      </c>
      <c r="B25" s="193"/>
      <c r="C25" s="305"/>
      <c r="D25" s="305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82" t="str">
        <f t="shared" si="0"/>
        <v/>
      </c>
      <c r="AE25" s="114" t="str">
        <f t="shared" si="1"/>
        <v/>
      </c>
      <c r="AF25" s="29"/>
      <c r="AG25" s="62">
        <v>18</v>
      </c>
      <c r="AH25" s="214"/>
      <c r="AI25" s="214"/>
      <c r="AJ25" s="214"/>
      <c r="AK25" s="214"/>
      <c r="AL25" s="214"/>
      <c r="AM25" s="214"/>
      <c r="AN25" s="214"/>
      <c r="AO25" s="214"/>
      <c r="AP25" s="214"/>
      <c r="AQ25" s="214"/>
      <c r="AR25" s="204" t="str">
        <f>IF(V54="","0",V54)</f>
        <v>0</v>
      </c>
      <c r="AS25" s="205"/>
    </row>
    <row r="26" spans="1:45" ht="12" customHeight="1" thickBot="1">
      <c r="A26" s="192" t="str">
        <f>IF(OR(C26="",D26=""),"","19")</f>
        <v/>
      </c>
      <c r="B26" s="193"/>
      <c r="C26" s="305"/>
      <c r="D26" s="305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82" t="str">
        <f t="shared" si="0"/>
        <v/>
      </c>
      <c r="AE26" s="114" t="str">
        <f t="shared" si="1"/>
        <v/>
      </c>
      <c r="AF26" s="29"/>
      <c r="AG26" s="62">
        <v>19</v>
      </c>
      <c r="AH26" s="214"/>
      <c r="AI26" s="214"/>
      <c r="AJ26" s="214"/>
      <c r="AK26" s="214"/>
      <c r="AL26" s="214"/>
      <c r="AM26" s="214"/>
      <c r="AN26" s="214"/>
      <c r="AO26" s="214"/>
      <c r="AP26" s="214"/>
      <c r="AQ26" s="214"/>
      <c r="AR26" s="204" t="str">
        <f>IF(W54="","0",W54)</f>
        <v>0</v>
      </c>
      <c r="AS26" s="205"/>
    </row>
    <row r="27" spans="1:45" ht="12" customHeight="1" thickBot="1">
      <c r="A27" s="192" t="str">
        <f>IF(OR(C27="",D27=""),"","20")</f>
        <v/>
      </c>
      <c r="B27" s="193"/>
      <c r="C27" s="305"/>
      <c r="D27" s="305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82" t="str">
        <f t="shared" si="0"/>
        <v/>
      </c>
      <c r="AE27" s="114" t="str">
        <f t="shared" si="1"/>
        <v/>
      </c>
      <c r="AF27" s="29"/>
      <c r="AG27" s="62">
        <v>20</v>
      </c>
      <c r="AH27" s="214"/>
      <c r="AI27" s="214"/>
      <c r="AJ27" s="214"/>
      <c r="AK27" s="214"/>
      <c r="AL27" s="214"/>
      <c r="AM27" s="214"/>
      <c r="AN27" s="214"/>
      <c r="AO27" s="214"/>
      <c r="AP27" s="214"/>
      <c r="AQ27" s="214"/>
      <c r="AR27" s="204" t="str">
        <f>IF(X54="","0",X54)</f>
        <v>0</v>
      </c>
      <c r="AS27" s="205"/>
    </row>
    <row r="28" spans="1:45" ht="12" customHeight="1" thickBot="1">
      <c r="A28" s="192" t="str">
        <f>IF(OR(C28="",D28=""),"","21")</f>
        <v/>
      </c>
      <c r="B28" s="193"/>
      <c r="C28" s="305"/>
      <c r="D28" s="305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82" t="str">
        <f t="shared" si="0"/>
        <v/>
      </c>
      <c r="AE28" s="114" t="str">
        <f t="shared" si="1"/>
        <v/>
      </c>
      <c r="AF28" s="29"/>
      <c r="AG28" s="62">
        <v>21</v>
      </c>
      <c r="AH28" s="214"/>
      <c r="AI28" s="214"/>
      <c r="AJ28" s="214"/>
      <c r="AK28" s="214"/>
      <c r="AL28" s="214"/>
      <c r="AM28" s="214"/>
      <c r="AN28" s="214"/>
      <c r="AO28" s="214"/>
      <c r="AP28" s="214"/>
      <c r="AQ28" s="214"/>
      <c r="AR28" s="204" t="str">
        <f>IF(Y54="","0",Y54)</f>
        <v>0</v>
      </c>
      <c r="AS28" s="205"/>
    </row>
    <row r="29" spans="1:45" ht="12" customHeight="1" thickBot="1">
      <c r="A29" s="192" t="str">
        <f>IF(OR(C29="",D29=""),"","22")</f>
        <v/>
      </c>
      <c r="B29" s="193"/>
      <c r="C29" s="305"/>
      <c r="D29" s="305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82" t="str">
        <f t="shared" si="0"/>
        <v/>
      </c>
      <c r="AE29" s="114" t="str">
        <f t="shared" si="1"/>
        <v/>
      </c>
      <c r="AF29" s="29"/>
      <c r="AG29" s="62">
        <v>22</v>
      </c>
      <c r="AH29" s="214"/>
      <c r="AI29" s="214"/>
      <c r="AJ29" s="214"/>
      <c r="AK29" s="214"/>
      <c r="AL29" s="214"/>
      <c r="AM29" s="214"/>
      <c r="AN29" s="214"/>
      <c r="AO29" s="214"/>
      <c r="AP29" s="214"/>
      <c r="AQ29" s="214"/>
      <c r="AR29" s="204" t="str">
        <f>IF(Z54="","0",Z54)</f>
        <v>0</v>
      </c>
      <c r="AS29" s="205"/>
    </row>
    <row r="30" spans="1:45" ht="12" customHeight="1" thickBot="1">
      <c r="A30" s="192" t="str">
        <f>IF(OR(C30="",D30=""),"","23")</f>
        <v/>
      </c>
      <c r="B30" s="193"/>
      <c r="C30" s="305"/>
      <c r="D30" s="305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82" t="str">
        <f t="shared" si="0"/>
        <v/>
      </c>
      <c r="AE30" s="114" t="str">
        <f t="shared" si="1"/>
        <v/>
      </c>
      <c r="AF30" s="29"/>
      <c r="AG30" s="62">
        <v>23</v>
      </c>
      <c r="AH30" s="214"/>
      <c r="AI30" s="214"/>
      <c r="AJ30" s="214"/>
      <c r="AK30" s="214"/>
      <c r="AL30" s="214"/>
      <c r="AM30" s="214"/>
      <c r="AN30" s="214"/>
      <c r="AO30" s="214"/>
      <c r="AP30" s="214"/>
      <c r="AQ30" s="214"/>
      <c r="AR30" s="204" t="str">
        <f>IF(AA54="","0",AA54)</f>
        <v>0</v>
      </c>
      <c r="AS30" s="205"/>
    </row>
    <row r="31" spans="1:45" ht="12" customHeight="1" thickBot="1">
      <c r="A31" s="192" t="str">
        <f>IF(OR(C31="",D31=""),"","24")</f>
        <v/>
      </c>
      <c r="B31" s="193"/>
      <c r="C31" s="305"/>
      <c r="D31" s="305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82" t="str">
        <f t="shared" si="0"/>
        <v/>
      </c>
      <c r="AE31" s="114" t="str">
        <f t="shared" si="1"/>
        <v/>
      </c>
      <c r="AF31" s="29"/>
      <c r="AG31" s="62">
        <v>24</v>
      </c>
      <c r="AH31" s="214"/>
      <c r="AI31" s="214"/>
      <c r="AJ31" s="214"/>
      <c r="AK31" s="214"/>
      <c r="AL31" s="214"/>
      <c r="AM31" s="214"/>
      <c r="AN31" s="214"/>
      <c r="AO31" s="214"/>
      <c r="AP31" s="214"/>
      <c r="AQ31" s="214"/>
      <c r="AR31" s="204" t="str">
        <f>IF(AB54="","0",AB54)</f>
        <v>0</v>
      </c>
      <c r="AS31" s="205"/>
    </row>
    <row r="32" spans="1:45" ht="12" customHeight="1">
      <c r="A32" s="192" t="str">
        <f>IF(OR(C32="",D32=""),"","25")</f>
        <v/>
      </c>
      <c r="B32" s="193"/>
      <c r="C32" s="306"/>
      <c r="D32" s="307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82" t="str">
        <f t="shared" si="0"/>
        <v/>
      </c>
      <c r="AE32" s="114" t="str">
        <f t="shared" si="1"/>
        <v/>
      </c>
      <c r="AF32" s="29"/>
      <c r="AG32" s="62">
        <v>25</v>
      </c>
      <c r="AH32" s="214"/>
      <c r="AI32" s="214"/>
      <c r="AJ32" s="214"/>
      <c r="AK32" s="214"/>
      <c r="AL32" s="214"/>
      <c r="AM32" s="214"/>
      <c r="AN32" s="214"/>
      <c r="AO32" s="214"/>
      <c r="AP32" s="214"/>
      <c r="AQ32" s="214"/>
      <c r="AR32" s="204" t="str">
        <f>IF(AC54="","0",AC54)</f>
        <v>0</v>
      </c>
      <c r="AS32" s="205"/>
    </row>
    <row r="33" spans="1:45" ht="12" customHeight="1">
      <c r="A33" s="192" t="str">
        <f>IF(OR(C33="",D33=""),"","26")</f>
        <v/>
      </c>
      <c r="B33" s="193"/>
      <c r="C33" s="308"/>
      <c r="D33" s="309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82" t="str">
        <f t="shared" si="0"/>
        <v/>
      </c>
      <c r="AE33" s="114" t="str">
        <f t="shared" si="1"/>
        <v/>
      </c>
      <c r="AF33" s="29"/>
      <c r="AG33" s="29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2"/>
      <c r="AS33" s="31"/>
    </row>
    <row r="34" spans="1:45" ht="12" customHeight="1">
      <c r="A34" s="192" t="str">
        <f>IF(OR(C34="",D34=""),"","27")</f>
        <v/>
      </c>
      <c r="B34" s="193"/>
      <c r="C34" s="308"/>
      <c r="D34" s="309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82" t="str">
        <f t="shared" si="0"/>
        <v/>
      </c>
      <c r="AE34" s="114" t="str">
        <f t="shared" si="1"/>
        <v/>
      </c>
      <c r="AF34" s="29"/>
      <c r="AG34" s="95" t="s">
        <v>16</v>
      </c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87" t="str">
        <f>": "&amp;COUNTIF(AD8:AD52,"&gt;=45")</f>
        <v>: 0</v>
      </c>
      <c r="AS34" s="88"/>
    </row>
    <row r="35" spans="1:45" ht="12" customHeight="1">
      <c r="A35" s="192" t="str">
        <f>IF(OR(C35="",D35=""),"","28")</f>
        <v/>
      </c>
      <c r="B35" s="193"/>
      <c r="C35" s="308"/>
      <c r="D35" s="309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82" t="str">
        <f t="shared" si="0"/>
        <v/>
      </c>
      <c r="AE35" s="114" t="str">
        <f t="shared" si="1"/>
        <v/>
      </c>
      <c r="AF35" s="29"/>
      <c r="AG35" s="97" t="s">
        <v>17</v>
      </c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89" t="str">
        <f>": "&amp;COUNTIF(AD8:AD52,"&lt;45")</f>
        <v>: 0</v>
      </c>
      <c r="AS35" s="90"/>
    </row>
    <row r="36" spans="1:45" ht="12" customHeight="1">
      <c r="A36" s="192" t="str">
        <f>IF(OR(C36="",D36=""),"","29")</f>
        <v/>
      </c>
      <c r="B36" s="193"/>
      <c r="C36" s="308"/>
      <c r="D36" s="309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82" t="str">
        <f t="shared" si="0"/>
        <v/>
      </c>
      <c r="AE36" s="114" t="str">
        <f t="shared" si="1"/>
        <v/>
      </c>
      <c r="AF36" s="29"/>
      <c r="AG36" s="216" t="s">
        <v>18</v>
      </c>
      <c r="AH36" s="217"/>
      <c r="AI36" s="217"/>
      <c r="AJ36" s="217"/>
      <c r="AK36" s="217"/>
      <c r="AL36" s="217"/>
      <c r="AM36" s="217"/>
      <c r="AN36" s="217"/>
      <c r="AO36" s="217"/>
      <c r="AP36" s="217"/>
      <c r="AQ36" s="217"/>
      <c r="AR36" s="242" t="str">
        <f>IF(E8="",": -",": "&amp;COUNTIF(AD8:AD52,"&gt;=45")*100/T3)</f>
        <v>: -</v>
      </c>
      <c r="AS36" s="243"/>
    </row>
    <row r="37" spans="1:45" ht="12" customHeight="1">
      <c r="A37" s="192" t="str">
        <f>IF(OR(C37="",D37=""),"","30")</f>
        <v/>
      </c>
      <c r="B37" s="193"/>
      <c r="C37" s="308"/>
      <c r="D37" s="309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82" t="str">
        <f t="shared" si="0"/>
        <v/>
      </c>
      <c r="AE37" s="114" t="str">
        <f t="shared" si="1"/>
        <v/>
      </c>
      <c r="AF37" s="29"/>
    </row>
    <row r="38" spans="1:45" ht="12" customHeight="1">
      <c r="A38" s="192" t="str">
        <f>IF(OR(C38="",D38=""),"","31")</f>
        <v/>
      </c>
      <c r="B38" s="193"/>
      <c r="C38" s="308"/>
      <c r="D38" s="309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82" t="str">
        <f t="shared" si="0"/>
        <v/>
      </c>
      <c r="AE38" s="114" t="str">
        <f t="shared" si="1"/>
        <v/>
      </c>
      <c r="AF38" s="29"/>
      <c r="AG38" s="95" t="s">
        <v>25</v>
      </c>
      <c r="AH38" s="100"/>
      <c r="AI38" s="100"/>
      <c r="AJ38" s="100"/>
      <c r="AK38" s="100"/>
      <c r="AL38" s="100"/>
      <c r="AM38" s="100"/>
      <c r="AN38" s="101"/>
      <c r="AO38" s="102"/>
      <c r="AP38" s="102"/>
      <c r="AQ38" s="101"/>
      <c r="AR38" s="87" t="str">
        <f>": "&amp;MAX(AE8:AE52)</f>
        <v>: 0</v>
      </c>
      <c r="AS38" s="91"/>
    </row>
    <row r="39" spans="1:45" ht="12" customHeight="1">
      <c r="A39" s="192" t="str">
        <f>IF(OR(C39="",D39=""),"","32")</f>
        <v/>
      </c>
      <c r="B39" s="193"/>
      <c r="C39" s="78"/>
      <c r="D39" s="79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82" t="str">
        <f t="shared" si="0"/>
        <v/>
      </c>
      <c r="AE39" s="114" t="str">
        <f t="shared" si="1"/>
        <v/>
      </c>
      <c r="AF39" s="29"/>
      <c r="AG39" s="97" t="s">
        <v>26</v>
      </c>
      <c r="AH39" s="103"/>
      <c r="AI39" s="103"/>
      <c r="AJ39" s="103"/>
      <c r="AK39" s="103"/>
      <c r="AL39" s="103"/>
      <c r="AM39" s="103"/>
      <c r="AN39" s="104"/>
      <c r="AO39" s="105"/>
      <c r="AP39" s="105"/>
      <c r="AQ39" s="104"/>
      <c r="AR39" s="89" t="str">
        <f>": "&amp;MIN(AE8:AE52)</f>
        <v>: 0</v>
      </c>
      <c r="AS39" s="92"/>
    </row>
    <row r="40" spans="1:45" ht="12" customHeight="1">
      <c r="A40" s="192" t="str">
        <f>IF(OR(C40="",D40=""),"","33")</f>
        <v/>
      </c>
      <c r="B40" s="193"/>
      <c r="C40" s="78"/>
      <c r="D40" s="79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82" t="str">
        <f t="shared" si="0"/>
        <v/>
      </c>
      <c r="AE40" s="114" t="str">
        <f t="shared" si="1"/>
        <v/>
      </c>
      <c r="AF40" s="29"/>
      <c r="AG40" s="99" t="s">
        <v>15</v>
      </c>
      <c r="AH40" s="106"/>
      <c r="AI40" s="106"/>
      <c r="AJ40" s="106"/>
      <c r="AK40" s="106"/>
      <c r="AL40" s="106"/>
      <c r="AM40" s="106"/>
      <c r="AN40" s="107"/>
      <c r="AO40" s="108"/>
      <c r="AP40" s="109"/>
      <c r="AQ40" s="107"/>
      <c r="AR40" s="93" t="str">
        <f>IF(AD54="0",": 0",": "&amp;ROUND(AVERAGE(AE8:AE52),0))</f>
        <v>: 0</v>
      </c>
      <c r="AS40" s="94"/>
    </row>
    <row r="41" spans="1:45" ht="12" customHeight="1">
      <c r="A41" s="192" t="str">
        <f>IF(OR(C41="",D41=""),"","34")</f>
        <v/>
      </c>
      <c r="B41" s="193"/>
      <c r="C41" s="78"/>
      <c r="D41" s="79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82" t="str">
        <f t="shared" si="0"/>
        <v/>
      </c>
      <c r="AE41" s="114" t="str">
        <f t="shared" si="1"/>
        <v/>
      </c>
      <c r="AF41" s="29"/>
    </row>
    <row r="42" spans="1:45" ht="12" customHeight="1">
      <c r="A42" s="192" t="str">
        <f>IF(OR(C42="",D42=""),"","35")</f>
        <v/>
      </c>
      <c r="B42" s="193"/>
      <c r="C42" s="78"/>
      <c r="D42" s="79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82" t="str">
        <f t="shared" si="0"/>
        <v/>
      </c>
      <c r="AE42" s="114" t="str">
        <f t="shared" si="1"/>
        <v/>
      </c>
      <c r="AF42" s="29"/>
      <c r="AG42" s="220" t="s">
        <v>31</v>
      </c>
      <c r="AH42" s="221"/>
      <c r="AI42" s="221"/>
      <c r="AJ42" s="221"/>
      <c r="AK42" s="221"/>
      <c r="AL42" s="222"/>
      <c r="AM42" s="31"/>
      <c r="AN42" s="31"/>
      <c r="AO42" s="12"/>
      <c r="AP42" s="31"/>
      <c r="AQ42" s="31"/>
      <c r="AR42" s="32"/>
      <c r="AS42" s="31"/>
    </row>
    <row r="43" spans="1:45" ht="12" customHeight="1">
      <c r="A43" s="192" t="str">
        <f>IF(OR(C43="",D43=""),"","36")</f>
        <v/>
      </c>
      <c r="B43" s="193"/>
      <c r="C43" s="78"/>
      <c r="D43" s="79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82" t="str">
        <f t="shared" si="0"/>
        <v/>
      </c>
      <c r="AE43" s="114" t="str">
        <f t="shared" si="1"/>
        <v/>
      </c>
      <c r="AF43" s="29"/>
      <c r="AG43" s="110"/>
      <c r="AH43" s="100"/>
      <c r="AI43" s="100"/>
      <c r="AJ43" s="100"/>
      <c r="AK43" s="100"/>
      <c r="AL43" s="120"/>
      <c r="AM43" s="96" t="s">
        <v>71</v>
      </c>
      <c r="AN43" s="100"/>
      <c r="AO43" s="100"/>
      <c r="AP43" s="100"/>
      <c r="AQ43" s="100"/>
      <c r="AR43" s="87" t="str">
        <f>": "&amp;(COUNTIF(AD8:AD52,"&lt;70")-(COUNTIF(AD8:AD52,"&lt;60")))</f>
        <v>: 0</v>
      </c>
      <c r="AS43" s="91"/>
    </row>
    <row r="44" spans="1:45" ht="12" customHeight="1">
      <c r="A44" s="192" t="str">
        <f>IF(OR(C44="",D44=""),"","37")</f>
        <v/>
      </c>
      <c r="B44" s="193"/>
      <c r="C44" s="78"/>
      <c r="D44" s="79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82" t="str">
        <f t="shared" si="0"/>
        <v/>
      </c>
      <c r="AE44" s="114" t="str">
        <f t="shared" si="1"/>
        <v/>
      </c>
      <c r="AF44" s="29"/>
      <c r="AG44" s="97" t="s">
        <v>72</v>
      </c>
      <c r="AH44" s="103"/>
      <c r="AI44" s="103"/>
      <c r="AJ44" s="103"/>
      <c r="AK44" s="103"/>
      <c r="AL44" s="121" t="str">
        <f>": "&amp;COUNTIF(AD8:AD52,"&lt;=49")</f>
        <v>: 0</v>
      </c>
      <c r="AM44" s="98" t="s">
        <v>19</v>
      </c>
      <c r="AN44" s="103"/>
      <c r="AO44" s="103"/>
      <c r="AP44" s="103"/>
      <c r="AQ44" s="103"/>
      <c r="AR44" s="89" t="str">
        <f>": "&amp;(COUNTIF(AD8:AD52,"&lt;85")-(COUNTIF(AD8:AD52,"&lt;70")))</f>
        <v>: 0</v>
      </c>
      <c r="AS44" s="92"/>
    </row>
    <row r="45" spans="1:45" ht="12" customHeight="1">
      <c r="A45" s="192" t="str">
        <f>IF(OR(C45="",D45=""),"","38")</f>
        <v/>
      </c>
      <c r="B45" s="193"/>
      <c r="C45" s="78"/>
      <c r="D45" s="79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82" t="str">
        <f t="shared" si="0"/>
        <v/>
      </c>
      <c r="AE45" s="114" t="str">
        <f t="shared" si="1"/>
        <v/>
      </c>
      <c r="AF45" s="29"/>
      <c r="AG45" s="99" t="s">
        <v>70</v>
      </c>
      <c r="AH45" s="106"/>
      <c r="AI45" s="106"/>
      <c r="AJ45" s="106"/>
      <c r="AK45" s="106"/>
      <c r="AL45" s="122" t="str">
        <f>": "&amp;(COUNTIF(AD8:AD52,"&lt;59")-(COUNTIF(AD8:AD52,"&lt;50")))</f>
        <v>: 0</v>
      </c>
      <c r="AM45" s="111" t="s">
        <v>20</v>
      </c>
      <c r="AN45" s="106"/>
      <c r="AO45" s="106"/>
      <c r="AP45" s="106"/>
      <c r="AQ45" s="106"/>
      <c r="AR45" s="93" t="str">
        <f>": "&amp;(COUNTIF(AD8:AD52,"&lt;101")-(COUNTIF(AD8:AD52,"&lt;85")))</f>
        <v>: 0</v>
      </c>
      <c r="AS45" s="94"/>
    </row>
    <row r="46" spans="1:45" ht="12" customHeight="1">
      <c r="A46" s="192" t="str">
        <f>IF(OR(C46="",D46=""),"","39")</f>
        <v/>
      </c>
      <c r="B46" s="193"/>
      <c r="C46" s="78"/>
      <c r="D46" s="79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82" t="str">
        <f t="shared" si="0"/>
        <v/>
      </c>
      <c r="AE46" s="114" t="str">
        <f t="shared" si="1"/>
        <v/>
      </c>
      <c r="AF46" s="29"/>
      <c r="AG46" s="29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2"/>
      <c r="AS46" s="31"/>
    </row>
    <row r="47" spans="1:45" ht="12" customHeight="1">
      <c r="A47" s="192" t="str">
        <f>IF(OR(C47="",D47=""),"","40")</f>
        <v/>
      </c>
      <c r="B47" s="193"/>
      <c r="C47" s="78"/>
      <c r="D47" s="79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82" t="str">
        <f t="shared" si="0"/>
        <v/>
      </c>
      <c r="AE47" s="114" t="str">
        <f t="shared" si="1"/>
        <v/>
      </c>
      <c r="AF47" s="29"/>
      <c r="AG47" s="239" t="s">
        <v>24</v>
      </c>
      <c r="AH47" s="240"/>
      <c r="AI47" s="240"/>
      <c r="AJ47" s="240"/>
      <c r="AK47" s="240"/>
      <c r="AL47" s="241"/>
      <c r="AM47" s="31"/>
      <c r="AN47" s="31"/>
      <c r="AO47" s="31"/>
      <c r="AP47" s="31"/>
      <c r="AQ47" s="31"/>
      <c r="AR47" s="32"/>
      <c r="AS47" s="31"/>
    </row>
    <row r="48" spans="1:45" ht="12" customHeight="1">
      <c r="A48" s="192" t="str">
        <f>IF(OR(C48="",D48=""),"","41")</f>
        <v/>
      </c>
      <c r="B48" s="193"/>
      <c r="C48" s="78"/>
      <c r="D48" s="79"/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82" t="str">
        <f t="shared" si="0"/>
        <v/>
      </c>
      <c r="AE48" s="114" t="str">
        <f t="shared" si="1"/>
        <v/>
      </c>
      <c r="AF48" s="29"/>
      <c r="AG48" s="63"/>
      <c r="AH48" s="58"/>
      <c r="AI48" s="58"/>
      <c r="AJ48" s="58"/>
      <c r="AK48" s="58"/>
      <c r="AL48" s="58"/>
      <c r="AM48" s="58"/>
      <c r="AN48" s="72" t="s">
        <v>27</v>
      </c>
      <c r="AO48" s="58"/>
      <c r="AP48" s="58"/>
      <c r="AQ48" s="58"/>
      <c r="AR48" s="64"/>
      <c r="AS48" s="65"/>
    </row>
    <row r="49" spans="1:46" ht="12" customHeight="1">
      <c r="A49" s="192" t="str">
        <f>IF(OR(C49="",D49=""),"","42")</f>
        <v/>
      </c>
      <c r="B49" s="193"/>
      <c r="C49" s="78"/>
      <c r="D49" s="79"/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82" t="str">
        <f t="shared" si="0"/>
        <v/>
      </c>
      <c r="AE49" s="114" t="str">
        <f t="shared" si="1"/>
        <v/>
      </c>
      <c r="AF49" s="29"/>
      <c r="AG49" s="59" t="s">
        <v>28</v>
      </c>
      <c r="AH49" s="60"/>
      <c r="AI49" s="60"/>
      <c r="AJ49" s="252" t="str">
        <f>"%"&amp;ROUND(AN49,0)</f>
        <v>%0</v>
      </c>
      <c r="AK49" s="252"/>
      <c r="AL49" s="60"/>
      <c r="AM49" s="61"/>
      <c r="AN49" s="73" t="str">
        <f>IF(AR36=": -","0",COUNTIF(AD8:AD52,"&gt;=50")*100/T3)</f>
        <v>0</v>
      </c>
      <c r="AO49" s="61"/>
      <c r="AP49" s="61"/>
      <c r="AQ49" s="61"/>
      <c r="AR49" s="67"/>
      <c r="AS49" s="68"/>
    </row>
    <row r="50" spans="1:46" ht="12" customHeight="1">
      <c r="A50" s="192" t="str">
        <f>IF(OR(C50="",D50=""),"","43")</f>
        <v/>
      </c>
      <c r="B50" s="193"/>
      <c r="C50" s="78"/>
      <c r="D50" s="79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82" t="str">
        <f t="shared" si="0"/>
        <v/>
      </c>
      <c r="AE50" s="114" t="str">
        <f t="shared" si="1"/>
        <v/>
      </c>
      <c r="AF50" s="29"/>
      <c r="AG50" s="59" t="s">
        <v>29</v>
      </c>
      <c r="AH50" s="60"/>
      <c r="AI50" s="60"/>
      <c r="AJ50" s="253" t="str">
        <f>"%"&amp;ROUND(AN50,0)</f>
        <v>%100</v>
      </c>
      <c r="AK50" s="253"/>
      <c r="AL50" s="60"/>
      <c r="AM50" s="61"/>
      <c r="AN50" s="73">
        <f>100-AN49</f>
        <v>100</v>
      </c>
      <c r="AO50" s="61"/>
      <c r="AP50" s="61"/>
      <c r="AQ50" s="61"/>
      <c r="AR50" s="67"/>
      <c r="AS50" s="68"/>
    </row>
    <row r="51" spans="1:46" ht="12" customHeight="1">
      <c r="A51" s="192" t="str">
        <f>IF(OR(C51="",D51=""),"","44")</f>
        <v/>
      </c>
      <c r="B51" s="193"/>
      <c r="C51" s="78"/>
      <c r="D51" s="79"/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82" t="str">
        <f t="shared" si="0"/>
        <v/>
      </c>
      <c r="AE51" s="114" t="str">
        <f t="shared" si="1"/>
        <v/>
      </c>
      <c r="AF51" s="29"/>
      <c r="AG51" s="66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7"/>
      <c r="AS51" s="68"/>
    </row>
    <row r="52" spans="1:46" ht="12" customHeight="1">
      <c r="A52" s="192" t="str">
        <f>IF(OR(C52="",D52=""),"","45")</f>
        <v/>
      </c>
      <c r="B52" s="193"/>
      <c r="C52" s="78"/>
      <c r="D52" s="79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82" t="str">
        <f t="shared" si="0"/>
        <v/>
      </c>
      <c r="AE52" s="114" t="str">
        <f t="shared" si="1"/>
        <v/>
      </c>
      <c r="AF52" s="29"/>
      <c r="AG52" s="66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7"/>
      <c r="AS52" s="68"/>
    </row>
    <row r="53" spans="1:46" ht="15" customHeight="1">
      <c r="A53" s="226" t="s">
        <v>0</v>
      </c>
      <c r="B53" s="226"/>
      <c r="C53" s="226"/>
      <c r="D53" s="226"/>
      <c r="E53" s="115">
        <f>IF(OR(E7="",COUNTIF(E8:E52,"&gt;"&amp;E7)&gt;0),"H",SUM(E8:E52))</f>
        <v>0</v>
      </c>
      <c r="F53" s="115">
        <f>IF(OR(F7="",COUNTIF(F8:F52,"&gt;"&amp;F7)&gt;0),"H",SUM(F8:F52))</f>
        <v>0</v>
      </c>
      <c r="G53" s="115">
        <f>IF(OR(G7="",COUNTIF(G8:G52,"&gt;"&amp;G7)&gt;0),"H",SUM(G8:G52))</f>
        <v>0</v>
      </c>
      <c r="H53" s="115">
        <f t="shared" ref="H53:AC53" si="2">IF(OR(H7="",COUNTIF(H8:H52,"&gt;"&amp;H7)&gt;0),"H",SUM(H8:H52))</f>
        <v>0</v>
      </c>
      <c r="I53" s="115">
        <f t="shared" si="2"/>
        <v>0</v>
      </c>
      <c r="J53" s="115">
        <f t="shared" si="2"/>
        <v>0</v>
      </c>
      <c r="K53" s="115">
        <f t="shared" si="2"/>
        <v>0</v>
      </c>
      <c r="L53" s="115">
        <f t="shared" si="2"/>
        <v>0</v>
      </c>
      <c r="M53" s="115">
        <f t="shared" si="2"/>
        <v>0</v>
      </c>
      <c r="N53" s="115">
        <f t="shared" si="2"/>
        <v>0</v>
      </c>
      <c r="O53" s="115" t="str">
        <f t="shared" si="2"/>
        <v>H</v>
      </c>
      <c r="P53" s="115" t="str">
        <f t="shared" si="2"/>
        <v>H</v>
      </c>
      <c r="Q53" s="115" t="str">
        <f t="shared" si="2"/>
        <v>H</v>
      </c>
      <c r="R53" s="115" t="str">
        <f t="shared" si="2"/>
        <v>H</v>
      </c>
      <c r="S53" s="115" t="str">
        <f t="shared" si="2"/>
        <v>H</v>
      </c>
      <c r="T53" s="115" t="str">
        <f t="shared" si="2"/>
        <v>H</v>
      </c>
      <c r="U53" s="115" t="str">
        <f t="shared" si="2"/>
        <v>H</v>
      </c>
      <c r="V53" s="115" t="str">
        <f t="shared" si="2"/>
        <v>H</v>
      </c>
      <c r="W53" s="115" t="str">
        <f t="shared" si="2"/>
        <v>H</v>
      </c>
      <c r="X53" s="115" t="str">
        <f t="shared" si="2"/>
        <v>H</v>
      </c>
      <c r="Y53" s="115" t="str">
        <f t="shared" si="2"/>
        <v>H</v>
      </c>
      <c r="Z53" s="115" t="str">
        <f t="shared" si="2"/>
        <v>H</v>
      </c>
      <c r="AA53" s="115" t="str">
        <f t="shared" si="2"/>
        <v>H</v>
      </c>
      <c r="AB53" s="115" t="str">
        <f t="shared" si="2"/>
        <v>H</v>
      </c>
      <c r="AC53" s="115" t="str">
        <f t="shared" si="2"/>
        <v>H</v>
      </c>
      <c r="AD53" s="83">
        <f>IF(SUM(E53:AC53)=SUM(AD8:AD52),SUM(E53:AC53),"hata var")</f>
        <v>0</v>
      </c>
      <c r="AE53" s="114">
        <f>ROUND(AD53,0)</f>
        <v>0</v>
      </c>
      <c r="AF53" s="1"/>
      <c r="AG53" s="69"/>
      <c r="AH53" s="70"/>
      <c r="AI53" s="70"/>
      <c r="AJ53" s="70"/>
      <c r="AK53" s="70"/>
      <c r="AL53" s="70"/>
      <c r="AM53" s="70"/>
      <c r="AN53" s="70"/>
      <c r="AO53" s="70"/>
      <c r="AP53" s="70"/>
      <c r="AQ53" s="70"/>
      <c r="AR53" s="70"/>
      <c r="AS53" s="71"/>
    </row>
    <row r="54" spans="1:46" ht="14.25" customHeight="1">
      <c r="A54" s="226" t="s">
        <v>2</v>
      </c>
      <c r="B54" s="226"/>
      <c r="C54" s="226"/>
      <c r="D54" s="226"/>
      <c r="E54" s="116" t="str">
        <f>IF(OR($T$3="0",E7="",E53="",E53="H"),"0",E53*100/($T$3*E7))</f>
        <v>0</v>
      </c>
      <c r="F54" s="116" t="str">
        <f t="shared" ref="F54:AC54" si="3">IF(OR($T$3="0",F7="",F53="",F53="H"),"0",F53*100/($T$3*F7))</f>
        <v>0</v>
      </c>
      <c r="G54" s="116" t="str">
        <f t="shared" si="3"/>
        <v>0</v>
      </c>
      <c r="H54" s="116" t="str">
        <f t="shared" si="3"/>
        <v>0</v>
      </c>
      <c r="I54" s="116" t="str">
        <f t="shared" si="3"/>
        <v>0</v>
      </c>
      <c r="J54" s="116" t="str">
        <f t="shared" si="3"/>
        <v>0</v>
      </c>
      <c r="K54" s="116" t="str">
        <f t="shared" si="3"/>
        <v>0</v>
      </c>
      <c r="L54" s="116" t="str">
        <f t="shared" si="3"/>
        <v>0</v>
      </c>
      <c r="M54" s="116" t="str">
        <f t="shared" si="3"/>
        <v>0</v>
      </c>
      <c r="N54" s="116" t="str">
        <f t="shared" si="3"/>
        <v>0</v>
      </c>
      <c r="O54" s="116" t="str">
        <f t="shared" si="3"/>
        <v>0</v>
      </c>
      <c r="P54" s="116" t="str">
        <f t="shared" si="3"/>
        <v>0</v>
      </c>
      <c r="Q54" s="116" t="str">
        <f t="shared" si="3"/>
        <v>0</v>
      </c>
      <c r="R54" s="116" t="str">
        <f t="shared" si="3"/>
        <v>0</v>
      </c>
      <c r="S54" s="116" t="str">
        <f t="shared" si="3"/>
        <v>0</v>
      </c>
      <c r="T54" s="116" t="str">
        <f t="shared" si="3"/>
        <v>0</v>
      </c>
      <c r="U54" s="116" t="str">
        <f t="shared" si="3"/>
        <v>0</v>
      </c>
      <c r="V54" s="116" t="str">
        <f t="shared" si="3"/>
        <v>0</v>
      </c>
      <c r="W54" s="116" t="str">
        <f t="shared" si="3"/>
        <v>0</v>
      </c>
      <c r="X54" s="116" t="str">
        <f t="shared" si="3"/>
        <v>0</v>
      </c>
      <c r="Y54" s="116" t="str">
        <f t="shared" si="3"/>
        <v>0</v>
      </c>
      <c r="Z54" s="116" t="str">
        <f t="shared" si="3"/>
        <v>0</v>
      </c>
      <c r="AA54" s="116" t="str">
        <f t="shared" si="3"/>
        <v>0</v>
      </c>
      <c r="AB54" s="116" t="str">
        <f t="shared" si="3"/>
        <v>0</v>
      </c>
      <c r="AC54" s="116" t="str">
        <f t="shared" si="3"/>
        <v>0</v>
      </c>
      <c r="AD54" s="84" t="str">
        <f>IF(OR(E54="0",E54=""),"0",ROUND(AVERAGE(E54:AC54),1))</f>
        <v>0</v>
      </c>
      <c r="AE54" s="86"/>
      <c r="AF54" s="2"/>
      <c r="AT54" s="37"/>
    </row>
    <row r="55" spans="1:46" ht="14.25" customHeight="1">
      <c r="A55" s="247" t="s">
        <v>14</v>
      </c>
      <c r="B55" s="247"/>
      <c r="C55" s="247"/>
      <c r="D55" s="247"/>
      <c r="E55" s="247"/>
      <c r="F55" s="247"/>
      <c r="G55" s="247"/>
      <c r="H55" s="247"/>
      <c r="I55" s="247"/>
      <c r="J55" s="247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7"/>
      <c r="AA55" s="247"/>
      <c r="AB55" s="247"/>
      <c r="AC55" s="247"/>
      <c r="AD55" s="247"/>
      <c r="AE55" s="247"/>
      <c r="AF55" s="248"/>
      <c r="AG55" s="249" t="s">
        <v>30</v>
      </c>
      <c r="AH55" s="250"/>
      <c r="AI55" s="250"/>
      <c r="AJ55" s="250"/>
      <c r="AK55" s="250"/>
      <c r="AL55" s="250"/>
      <c r="AM55" s="250"/>
      <c r="AN55" s="250"/>
      <c r="AO55" s="250"/>
      <c r="AP55" s="250"/>
      <c r="AQ55" s="250"/>
      <c r="AR55" s="250"/>
      <c r="AS55" s="251"/>
      <c r="AT55" s="38"/>
    </row>
    <row r="56" spans="1:46" s="41" customFormat="1" ht="14.25" customHeight="1">
      <c r="A56" s="39"/>
      <c r="B56" s="39"/>
      <c r="C56" s="39"/>
      <c r="D56" s="39"/>
      <c r="E56" s="3">
        <v>1</v>
      </c>
      <c r="F56" s="3">
        <v>2</v>
      </c>
      <c r="G56" s="3">
        <v>3</v>
      </c>
      <c r="H56" s="3">
        <v>4</v>
      </c>
      <c r="I56" s="3">
        <v>5</v>
      </c>
      <c r="J56" s="3">
        <v>6</v>
      </c>
      <c r="K56" s="3">
        <v>7</v>
      </c>
      <c r="L56" s="3">
        <v>8</v>
      </c>
      <c r="M56" s="3">
        <v>9</v>
      </c>
      <c r="N56" s="3">
        <v>10</v>
      </c>
      <c r="O56" s="3">
        <v>11</v>
      </c>
      <c r="P56" s="3">
        <v>12</v>
      </c>
      <c r="Q56" s="3">
        <v>13</v>
      </c>
      <c r="R56" s="3">
        <v>14</v>
      </c>
      <c r="S56" s="3">
        <v>15</v>
      </c>
      <c r="T56" s="3">
        <v>16</v>
      </c>
      <c r="U56" s="3">
        <v>17</v>
      </c>
      <c r="V56" s="3">
        <v>18</v>
      </c>
      <c r="W56" s="3">
        <v>19</v>
      </c>
      <c r="X56" s="3">
        <v>20</v>
      </c>
      <c r="Y56" s="3">
        <v>21</v>
      </c>
      <c r="Z56" s="3">
        <v>22</v>
      </c>
      <c r="AA56" s="3">
        <v>23</v>
      </c>
      <c r="AB56" s="3">
        <v>24</v>
      </c>
      <c r="AC56" s="3">
        <v>25</v>
      </c>
      <c r="AD56" s="3"/>
      <c r="AE56" s="3"/>
      <c r="AF56" s="3"/>
      <c r="AG56" s="230"/>
      <c r="AH56" s="231"/>
      <c r="AI56" s="231"/>
      <c r="AJ56" s="231"/>
      <c r="AK56" s="231"/>
      <c r="AL56" s="231"/>
      <c r="AM56" s="231"/>
      <c r="AN56" s="231"/>
      <c r="AO56" s="231"/>
      <c r="AP56" s="231"/>
      <c r="AQ56" s="231"/>
      <c r="AR56" s="231"/>
      <c r="AS56" s="232"/>
      <c r="AT56" s="40"/>
    </row>
    <row r="57" spans="1:46" s="41" customFormat="1">
      <c r="A57" s="42"/>
      <c r="B57" s="43"/>
      <c r="C57" s="43"/>
      <c r="D57" s="43" t="s">
        <v>12</v>
      </c>
      <c r="E57" s="44">
        <f>IF(OR(E53="",E53="H"),0,100)</f>
        <v>100</v>
      </c>
      <c r="F57" s="44">
        <f t="shared" ref="F57:AC57" si="4">IF(OR(F53="",F53="H"),0,100)</f>
        <v>100</v>
      </c>
      <c r="G57" s="44">
        <f t="shared" si="4"/>
        <v>100</v>
      </c>
      <c r="H57" s="44">
        <f t="shared" si="4"/>
        <v>100</v>
      </c>
      <c r="I57" s="44">
        <f t="shared" si="4"/>
        <v>100</v>
      </c>
      <c r="J57" s="44">
        <f t="shared" si="4"/>
        <v>100</v>
      </c>
      <c r="K57" s="44">
        <f t="shared" si="4"/>
        <v>100</v>
      </c>
      <c r="L57" s="44">
        <f t="shared" si="4"/>
        <v>100</v>
      </c>
      <c r="M57" s="44">
        <f t="shared" si="4"/>
        <v>100</v>
      </c>
      <c r="N57" s="44">
        <f t="shared" si="4"/>
        <v>100</v>
      </c>
      <c r="O57" s="44">
        <f t="shared" si="4"/>
        <v>0</v>
      </c>
      <c r="P57" s="44">
        <f t="shared" si="4"/>
        <v>0</v>
      </c>
      <c r="Q57" s="44">
        <f t="shared" si="4"/>
        <v>0</v>
      </c>
      <c r="R57" s="44">
        <f t="shared" si="4"/>
        <v>0</v>
      </c>
      <c r="S57" s="44">
        <f t="shared" si="4"/>
        <v>0</v>
      </c>
      <c r="T57" s="44">
        <f t="shared" si="4"/>
        <v>0</v>
      </c>
      <c r="U57" s="44">
        <f t="shared" si="4"/>
        <v>0</v>
      </c>
      <c r="V57" s="44">
        <f t="shared" si="4"/>
        <v>0</v>
      </c>
      <c r="W57" s="44">
        <f t="shared" si="4"/>
        <v>0</v>
      </c>
      <c r="X57" s="44">
        <f t="shared" si="4"/>
        <v>0</v>
      </c>
      <c r="Y57" s="44">
        <f t="shared" si="4"/>
        <v>0</v>
      </c>
      <c r="Z57" s="44">
        <f t="shared" si="4"/>
        <v>0</v>
      </c>
      <c r="AA57" s="44">
        <f t="shared" si="4"/>
        <v>0</v>
      </c>
      <c r="AB57" s="44">
        <f t="shared" si="4"/>
        <v>0</v>
      </c>
      <c r="AC57" s="44">
        <f t="shared" si="4"/>
        <v>0</v>
      </c>
      <c r="AD57" s="44"/>
      <c r="AE57" s="44"/>
      <c r="AF57" s="44"/>
      <c r="AG57" s="233"/>
      <c r="AH57" s="234"/>
      <c r="AI57" s="234"/>
      <c r="AJ57" s="234"/>
      <c r="AK57" s="234"/>
      <c r="AL57" s="234"/>
      <c r="AM57" s="234"/>
      <c r="AN57" s="234"/>
      <c r="AO57" s="234"/>
      <c r="AP57" s="234"/>
      <c r="AQ57" s="234"/>
      <c r="AR57" s="234"/>
      <c r="AS57" s="235"/>
      <c r="AT57" s="40"/>
    </row>
    <row r="58" spans="1:46" s="41" customFormat="1">
      <c r="A58" s="42"/>
      <c r="B58" s="45"/>
      <c r="C58" s="45"/>
      <c r="D58" s="45" t="s">
        <v>13</v>
      </c>
      <c r="E58" s="46" t="str">
        <f>IF(E54="",0,E54)</f>
        <v>0</v>
      </c>
      <c r="F58" s="46" t="str">
        <f t="shared" ref="F58:AC58" si="5">IF(F54="",0,F54)</f>
        <v>0</v>
      </c>
      <c r="G58" s="46" t="str">
        <f t="shared" si="5"/>
        <v>0</v>
      </c>
      <c r="H58" s="46" t="str">
        <f t="shared" si="5"/>
        <v>0</v>
      </c>
      <c r="I58" s="46" t="str">
        <f t="shared" si="5"/>
        <v>0</v>
      </c>
      <c r="J58" s="46" t="str">
        <f t="shared" si="5"/>
        <v>0</v>
      </c>
      <c r="K58" s="46" t="str">
        <f t="shared" si="5"/>
        <v>0</v>
      </c>
      <c r="L58" s="46" t="str">
        <f t="shared" si="5"/>
        <v>0</v>
      </c>
      <c r="M58" s="46" t="str">
        <f t="shared" si="5"/>
        <v>0</v>
      </c>
      <c r="N58" s="46" t="str">
        <f t="shared" si="5"/>
        <v>0</v>
      </c>
      <c r="O58" s="46" t="str">
        <f t="shared" si="5"/>
        <v>0</v>
      </c>
      <c r="P58" s="46" t="str">
        <f t="shared" si="5"/>
        <v>0</v>
      </c>
      <c r="Q58" s="46" t="str">
        <f t="shared" si="5"/>
        <v>0</v>
      </c>
      <c r="R58" s="46" t="str">
        <f t="shared" si="5"/>
        <v>0</v>
      </c>
      <c r="S58" s="46" t="str">
        <f t="shared" si="5"/>
        <v>0</v>
      </c>
      <c r="T58" s="46" t="str">
        <f t="shared" si="5"/>
        <v>0</v>
      </c>
      <c r="U58" s="46" t="str">
        <f t="shared" si="5"/>
        <v>0</v>
      </c>
      <c r="V58" s="46" t="str">
        <f t="shared" si="5"/>
        <v>0</v>
      </c>
      <c r="W58" s="46" t="str">
        <f t="shared" si="5"/>
        <v>0</v>
      </c>
      <c r="X58" s="46" t="str">
        <f t="shared" si="5"/>
        <v>0</v>
      </c>
      <c r="Y58" s="46" t="str">
        <f t="shared" si="5"/>
        <v>0</v>
      </c>
      <c r="Z58" s="46" t="str">
        <f t="shared" si="5"/>
        <v>0</v>
      </c>
      <c r="AA58" s="46" t="str">
        <f t="shared" si="5"/>
        <v>0</v>
      </c>
      <c r="AB58" s="46" t="str">
        <f t="shared" si="5"/>
        <v>0</v>
      </c>
      <c r="AC58" s="46" t="str">
        <f t="shared" si="5"/>
        <v>0</v>
      </c>
      <c r="AD58" s="46"/>
      <c r="AE58" s="46"/>
      <c r="AF58" s="46"/>
      <c r="AG58" s="233"/>
      <c r="AH58" s="234"/>
      <c r="AI58" s="234"/>
      <c r="AJ58" s="234"/>
      <c r="AK58" s="234"/>
      <c r="AL58" s="234"/>
      <c r="AM58" s="234"/>
      <c r="AN58" s="234"/>
      <c r="AO58" s="234"/>
      <c r="AP58" s="234"/>
      <c r="AQ58" s="234"/>
      <c r="AR58" s="234"/>
      <c r="AS58" s="235"/>
      <c r="AT58" s="42"/>
    </row>
    <row r="59" spans="1:46">
      <c r="A59" s="4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236"/>
      <c r="AH59" s="237"/>
      <c r="AI59" s="237"/>
      <c r="AJ59" s="237"/>
      <c r="AK59" s="237"/>
      <c r="AL59" s="237"/>
      <c r="AM59" s="237"/>
      <c r="AN59" s="237"/>
      <c r="AO59" s="237"/>
      <c r="AP59" s="237"/>
      <c r="AQ59" s="237"/>
      <c r="AR59" s="237"/>
      <c r="AS59" s="238"/>
      <c r="AT59" s="47"/>
    </row>
    <row r="60" spans="1:46">
      <c r="A60" s="4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9"/>
      <c r="AH60" s="34"/>
      <c r="AI60" s="34"/>
      <c r="AJ60" s="34"/>
      <c r="AK60" s="34"/>
      <c r="AL60" s="34"/>
      <c r="AM60" s="34"/>
      <c r="AN60" s="34"/>
      <c r="AO60" s="34"/>
      <c r="AP60" s="49"/>
      <c r="AQ60" s="49"/>
      <c r="AR60" s="49"/>
      <c r="AS60" s="49"/>
      <c r="AT60" s="47"/>
    </row>
    <row r="61" spans="1:46" ht="12" customHeight="1">
      <c r="A61" s="5"/>
      <c r="B61" s="10"/>
      <c r="C61" s="10"/>
      <c r="D61" s="10"/>
      <c r="E61" s="10"/>
      <c r="F61" s="10"/>
      <c r="G61" s="5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227" t="s">
        <v>21</v>
      </c>
      <c r="AH61" s="228"/>
      <c r="AI61" s="228"/>
      <c r="AJ61" s="228"/>
      <c r="AK61" s="228"/>
      <c r="AL61" s="228"/>
      <c r="AM61" s="228"/>
      <c r="AN61" s="228"/>
      <c r="AO61" s="228"/>
      <c r="AP61" s="228"/>
      <c r="AQ61" s="228"/>
      <c r="AR61" s="228"/>
      <c r="AS61" s="229"/>
      <c r="AT61" s="40"/>
    </row>
    <row r="62" spans="1:46" ht="9" customHeight="1">
      <c r="A62" s="5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51"/>
      <c r="AH62" s="12"/>
      <c r="AI62" s="12"/>
      <c r="AJ62" s="52"/>
      <c r="AK62" s="52"/>
      <c r="AL62" s="53"/>
      <c r="AM62" s="12"/>
      <c r="AN62" s="12"/>
      <c r="AO62" s="52"/>
      <c r="AP62" s="52"/>
      <c r="AQ62" s="52"/>
      <c r="AR62" s="52"/>
      <c r="AS62" s="186"/>
      <c r="AT62" s="37"/>
    </row>
    <row r="63" spans="1:46">
      <c r="A63" s="5"/>
      <c r="O63" s="10"/>
      <c r="AA63" s="10"/>
      <c r="AB63" s="10"/>
      <c r="AC63" s="10"/>
      <c r="AD63" s="10"/>
      <c r="AE63" s="10"/>
      <c r="AF63" s="10"/>
      <c r="AG63" s="189"/>
      <c r="AH63" s="190"/>
      <c r="AI63" s="190"/>
      <c r="AJ63" s="190"/>
      <c r="AK63" s="190"/>
      <c r="AL63" s="190"/>
      <c r="AM63" s="190"/>
      <c r="AN63" s="223"/>
      <c r="AO63" s="223"/>
      <c r="AP63" s="223"/>
      <c r="AQ63" s="223"/>
      <c r="AR63" s="223"/>
      <c r="AS63" s="224"/>
      <c r="AT63" s="37"/>
    </row>
    <row r="64" spans="1:46">
      <c r="A64" s="5"/>
      <c r="O64" s="10"/>
      <c r="AA64" s="10"/>
      <c r="AE64" s="10"/>
      <c r="AF64" s="10"/>
      <c r="AG64" s="225" t="s">
        <v>53</v>
      </c>
      <c r="AH64" s="223"/>
      <c r="AI64" s="223"/>
      <c r="AJ64" s="223"/>
      <c r="AK64" s="223"/>
      <c r="AL64" s="223"/>
      <c r="AM64" s="223"/>
      <c r="AN64" s="223"/>
      <c r="AO64" s="223"/>
      <c r="AP64" s="223"/>
      <c r="AQ64" s="223"/>
      <c r="AR64" s="223"/>
      <c r="AS64" s="224"/>
      <c r="AT64" s="40"/>
    </row>
    <row r="65" spans="1:46" ht="15">
      <c r="A65" s="54"/>
      <c r="O65" s="10"/>
      <c r="AA65" s="10"/>
      <c r="AE65" s="10"/>
      <c r="AF65" s="10"/>
      <c r="AG65" s="244" t="s">
        <v>54</v>
      </c>
      <c r="AH65" s="245"/>
      <c r="AI65" s="245"/>
      <c r="AJ65" s="245"/>
      <c r="AK65" s="245"/>
      <c r="AL65" s="245"/>
      <c r="AM65" s="245"/>
      <c r="AN65" s="245"/>
      <c r="AO65" s="245"/>
      <c r="AP65" s="245"/>
      <c r="AQ65" s="245"/>
      <c r="AR65" s="245"/>
      <c r="AS65" s="246"/>
      <c r="AT65" s="40"/>
    </row>
    <row r="66" spans="1:46" ht="5.25" customHeight="1"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10"/>
      <c r="AG66" s="55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5"/>
      <c r="AT66" s="40"/>
    </row>
    <row r="67" spans="1:46" ht="9" customHeight="1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10"/>
      <c r="AG67" s="33"/>
      <c r="AT67" s="40"/>
    </row>
  </sheetData>
  <mergeCells count="130">
    <mergeCell ref="AG65:AS65"/>
    <mergeCell ref="A55:AF55"/>
    <mergeCell ref="AG55:AS55"/>
    <mergeCell ref="AJ49:AK49"/>
    <mergeCell ref="AJ50:AK50"/>
    <mergeCell ref="A54:D54"/>
    <mergeCell ref="A49:B49"/>
    <mergeCell ref="A50:B50"/>
    <mergeCell ref="A51:B51"/>
    <mergeCell ref="A52:B52"/>
    <mergeCell ref="AR28:AS28"/>
    <mergeCell ref="AR16:AS16"/>
    <mergeCell ref="AN63:AS63"/>
    <mergeCell ref="AG64:AS64"/>
    <mergeCell ref="A53:D53"/>
    <mergeCell ref="AG61:AS61"/>
    <mergeCell ref="AG56:AS56"/>
    <mergeCell ref="AG57:AS57"/>
    <mergeCell ref="AG59:AS59"/>
    <mergeCell ref="AG58:AS58"/>
    <mergeCell ref="AR24:AS24"/>
    <mergeCell ref="AR25:AS25"/>
    <mergeCell ref="AG47:AL47"/>
    <mergeCell ref="AR31:AS31"/>
    <mergeCell ref="AR30:AS30"/>
    <mergeCell ref="AR36:AS36"/>
    <mergeCell ref="AR27:AS27"/>
    <mergeCell ref="AR23:AS23"/>
    <mergeCell ref="AR26:AS26"/>
    <mergeCell ref="AR29:AS29"/>
    <mergeCell ref="AR21:AS21"/>
    <mergeCell ref="AH24:AQ24"/>
    <mergeCell ref="A19:B19"/>
    <mergeCell ref="A18:B18"/>
    <mergeCell ref="AH21:AQ21"/>
    <mergeCell ref="AH22:AQ22"/>
    <mergeCell ref="A37:B37"/>
    <mergeCell ref="A27:B27"/>
    <mergeCell ref="A34:B34"/>
    <mergeCell ref="A32:B32"/>
    <mergeCell ref="A31:B31"/>
    <mergeCell ref="A40:B40"/>
    <mergeCell ref="A26:B26"/>
    <mergeCell ref="AG42:AL42"/>
    <mergeCell ref="A47:B47"/>
    <mergeCell ref="A48:B48"/>
    <mergeCell ref="A43:B43"/>
    <mergeCell ref="A41:B41"/>
    <mergeCell ref="A44:B44"/>
    <mergeCell ref="A45:B45"/>
    <mergeCell ref="A46:B46"/>
    <mergeCell ref="A42:B42"/>
    <mergeCell ref="F1:AK1"/>
    <mergeCell ref="A39:B39"/>
    <mergeCell ref="A11:B11"/>
    <mergeCell ref="A29:B29"/>
    <mergeCell ref="A30:B30"/>
    <mergeCell ref="A23:B23"/>
    <mergeCell ref="AR32:AS32"/>
    <mergeCell ref="AH23:AQ23"/>
    <mergeCell ref="AH30:AQ30"/>
    <mergeCell ref="A38:B38"/>
    <mergeCell ref="A16:B16"/>
    <mergeCell ref="AH20:AQ20"/>
    <mergeCell ref="AH27:AQ27"/>
    <mergeCell ref="AH28:AQ28"/>
    <mergeCell ref="A24:B24"/>
    <mergeCell ref="A35:B35"/>
    <mergeCell ref="AH29:AQ29"/>
    <mergeCell ref="AG36:AQ36"/>
    <mergeCell ref="AH25:AQ25"/>
    <mergeCell ref="AH26:AQ26"/>
    <mergeCell ref="AH32:AQ32"/>
    <mergeCell ref="AH31:AQ31"/>
    <mergeCell ref="A36:B36"/>
    <mergeCell ref="A33:B33"/>
    <mergeCell ref="AR18:AS18"/>
    <mergeCell ref="AR22:AS22"/>
    <mergeCell ref="AR17:AS17"/>
    <mergeCell ref="AR20:AS20"/>
    <mergeCell ref="W3:AA3"/>
    <mergeCell ref="AB3:AF3"/>
    <mergeCell ref="AH17:AQ17"/>
    <mergeCell ref="AH18:AQ18"/>
    <mergeCell ref="AH13:AQ13"/>
    <mergeCell ref="AH19:AQ19"/>
    <mergeCell ref="AH16:AQ16"/>
    <mergeCell ref="AR19:AS19"/>
    <mergeCell ref="AH9:AQ9"/>
    <mergeCell ref="AH11:AQ11"/>
    <mergeCell ref="AH14:AQ14"/>
    <mergeCell ref="AH10:AQ10"/>
    <mergeCell ref="AH3:AM3"/>
    <mergeCell ref="AR9:AS9"/>
    <mergeCell ref="AR8:AS8"/>
    <mergeCell ref="AG6:AG7"/>
    <mergeCell ref="AH6:AQ7"/>
    <mergeCell ref="AH15:AQ15"/>
    <mergeCell ref="AH12:AQ12"/>
    <mergeCell ref="AH8:AQ8"/>
    <mergeCell ref="D3:G3"/>
    <mergeCell ref="B3:C3"/>
    <mergeCell ref="AR6:AS7"/>
    <mergeCell ref="AR14:AS14"/>
    <mergeCell ref="AR15:AS15"/>
    <mergeCell ref="AR12:AS12"/>
    <mergeCell ref="AR10:AS10"/>
    <mergeCell ref="AR11:AS11"/>
    <mergeCell ref="AR3:AS3"/>
    <mergeCell ref="AO3:AP3"/>
    <mergeCell ref="P3:S3"/>
    <mergeCell ref="T3:U3"/>
    <mergeCell ref="A14:B14"/>
    <mergeCell ref="M3:N3"/>
    <mergeCell ref="J3:L3"/>
    <mergeCell ref="C6:C7"/>
    <mergeCell ref="A12:B12"/>
    <mergeCell ref="A13:B13"/>
    <mergeCell ref="AR13:AS13"/>
    <mergeCell ref="A21:B21"/>
    <mergeCell ref="A22:B22"/>
    <mergeCell ref="A28:B28"/>
    <mergeCell ref="A9:B9"/>
    <mergeCell ref="A6:B7"/>
    <mergeCell ref="A10:B10"/>
    <mergeCell ref="A20:B20"/>
    <mergeCell ref="A8:B8"/>
    <mergeCell ref="A17:B17"/>
    <mergeCell ref="A15:B15"/>
    <mergeCell ref="A25:B25"/>
  </mergeCells>
  <phoneticPr fontId="3" type="noConversion"/>
  <dataValidations count="2">
    <dataValidation type="decimal" allowBlank="1" showInputMessage="1" showErrorMessage="1" errorTitle="Yanlış Değer Girişi" error="Puan değerinin üstünde bir not girdiniz." sqref="E8:AC52" xr:uid="{00000000-0002-0000-0000-000000000000}">
      <formula1>0</formula1>
      <formula2>E$7</formula2>
    </dataValidation>
    <dataValidation type="decimal" allowBlank="1" showInputMessage="1" showErrorMessage="1" errorTitle="Değer fazlası ahatası" error="10'dan fazla bir değer girişi yaptınız." sqref="E7:AC7" xr:uid="{00000000-0002-0000-0000-000001000000}">
      <formula1>0</formula1>
      <formula2>50</formula2>
    </dataValidation>
  </dataValidations>
  <printOptions horizontalCentered="1"/>
  <pageMargins left="0.06" right="0.1" top="0.26" bottom="0.19" header="0.27" footer="0.19685039370078741"/>
  <pageSetup paperSize="9" scale="70" orientation="landscape" r:id="rId1"/>
  <headerFooter alignWithMargins="0"/>
  <cellWatches>
    <cellWatch r="E54"/>
  </cellWatches>
  <ignoredErrors>
    <ignoredError sqref="AD9 AD10:AD52" formulaRange="1"/>
    <ignoredError sqref="AR8 AR9:AR25 AS9:AS25 AS26:AS32 AR26:AR32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ayfa2"/>
  <dimension ref="A1:AW69"/>
  <sheetViews>
    <sheetView tabSelected="1" zoomScaleNormal="65" workbookViewId="0">
      <selection activeCell="N17" sqref="N17"/>
    </sheetView>
  </sheetViews>
  <sheetFormatPr defaultRowHeight="12.75"/>
  <cols>
    <col min="1" max="1" width="1.5703125" style="5" customWidth="1"/>
    <col min="2" max="2" width="2.28515625" style="10" customWidth="1"/>
    <col min="3" max="3" width="6" style="315" customWidth="1"/>
    <col min="4" max="4" width="24.28515625" style="10" customWidth="1"/>
    <col min="5" max="13" width="4.140625" style="10" customWidth="1"/>
    <col min="14" max="14" width="6.5703125" style="10" customWidth="1"/>
    <col min="15" max="29" width="4.140625" style="10" customWidth="1"/>
    <col min="30" max="30" width="6.5703125" style="10" customWidth="1"/>
    <col min="31" max="31" width="5.42578125" style="10" customWidth="1"/>
    <col min="32" max="32" width="1.5703125" style="10" customWidth="1"/>
    <col min="33" max="33" width="4.85546875" style="10" customWidth="1"/>
    <col min="34" max="34" width="4" style="10" customWidth="1"/>
    <col min="35" max="36" width="3.42578125" style="10" customWidth="1"/>
    <col min="37" max="37" width="3" style="10" customWidth="1"/>
    <col min="38" max="38" width="4.140625" style="10" customWidth="1"/>
    <col min="39" max="39" width="8.140625" style="10" customWidth="1"/>
    <col min="40" max="40" width="3.5703125" style="10" customWidth="1"/>
    <col min="41" max="41" width="3.85546875" style="10" customWidth="1"/>
    <col min="42" max="42" width="3.5703125" style="10" customWidth="1"/>
    <col min="43" max="43" width="3" style="10" customWidth="1"/>
    <col min="44" max="44" width="5.5703125" style="10" customWidth="1"/>
    <col min="45" max="45" width="3.5703125" style="10" customWidth="1"/>
    <col min="46" max="46" width="0.28515625" style="5" customWidth="1"/>
    <col min="47" max="16384" width="9.140625" style="5"/>
  </cols>
  <sheetData>
    <row r="1" spans="1:49" ht="21.75" customHeight="1" thickBot="1">
      <c r="B1" s="6"/>
      <c r="C1" s="6"/>
      <c r="D1" s="6"/>
      <c r="E1" s="6"/>
      <c r="F1" s="293" t="s">
        <v>56</v>
      </c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293"/>
      <c r="Y1" s="293"/>
      <c r="Z1" s="293"/>
      <c r="AA1" s="293"/>
      <c r="AB1" s="293"/>
      <c r="AC1" s="293"/>
      <c r="AD1" s="293"/>
      <c r="AE1" s="293"/>
      <c r="AF1" s="293"/>
      <c r="AG1" s="293"/>
      <c r="AH1" s="293"/>
      <c r="AI1" s="293"/>
      <c r="AJ1" s="293"/>
      <c r="AK1" s="293"/>
      <c r="AL1" s="6"/>
      <c r="AM1" s="6"/>
      <c r="AN1" s="6"/>
      <c r="AO1" s="6"/>
      <c r="AP1" s="6"/>
      <c r="AQ1" s="6"/>
      <c r="AR1" s="6"/>
      <c r="AS1" s="6"/>
    </row>
    <row r="2" spans="1:49" ht="8.25" customHeight="1">
      <c r="A2" s="8"/>
      <c r="B2" s="9"/>
      <c r="C2" s="310"/>
      <c r="D2" s="9"/>
      <c r="E2" s="9"/>
      <c r="J2" s="11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1"/>
      <c r="AH2" s="13"/>
      <c r="AI2" s="13"/>
      <c r="AJ2" s="13"/>
      <c r="AK2" s="13"/>
      <c r="AL2" s="9"/>
      <c r="AM2" s="9"/>
      <c r="AN2" s="9"/>
      <c r="AO2" s="9"/>
      <c r="AP2" s="9"/>
      <c r="AQ2" s="9"/>
      <c r="AR2" s="9"/>
      <c r="AS2" s="9"/>
      <c r="AT2" s="14"/>
    </row>
    <row r="3" spans="1:49" ht="15" customHeight="1">
      <c r="A3" s="15"/>
      <c r="B3" s="201" t="s">
        <v>10</v>
      </c>
      <c r="C3" s="202"/>
      <c r="D3" s="290" t="s">
        <v>55</v>
      </c>
      <c r="E3" s="291"/>
      <c r="F3" s="291"/>
      <c r="G3" s="292"/>
      <c r="H3" s="173"/>
      <c r="J3" s="208" t="s">
        <v>11</v>
      </c>
      <c r="K3" s="208"/>
      <c r="L3" s="208"/>
      <c r="M3" s="296" t="s">
        <v>57</v>
      </c>
      <c r="N3" s="296"/>
      <c r="P3" s="208" t="s">
        <v>5</v>
      </c>
      <c r="Q3" s="208"/>
      <c r="R3" s="208"/>
      <c r="S3" s="208"/>
      <c r="T3" s="209">
        <f>IF(A8="","0",LOOKUP(2,1/(A8:A27&lt;&gt;""),A8:A27))+IF(A32="","0",LOOKUP(2,1/(A32:A51&lt;&gt;""),A32:A51))</f>
        <v>5</v>
      </c>
      <c r="U3" s="210"/>
      <c r="V3" s="4"/>
      <c r="W3" s="208" t="s">
        <v>6</v>
      </c>
      <c r="X3" s="208"/>
      <c r="Y3" s="208"/>
      <c r="Z3" s="208"/>
      <c r="AA3" s="208"/>
      <c r="AB3" s="294">
        <v>45600</v>
      </c>
      <c r="AC3" s="295"/>
      <c r="AD3" s="295"/>
      <c r="AE3" s="295"/>
      <c r="AF3" s="295"/>
      <c r="AG3" s="4"/>
      <c r="AH3" s="208" t="s">
        <v>36</v>
      </c>
      <c r="AI3" s="208"/>
      <c r="AJ3" s="208"/>
      <c r="AK3" s="208"/>
      <c r="AL3" s="208"/>
      <c r="AM3" s="208"/>
      <c r="AN3" s="176" t="s">
        <v>52</v>
      </c>
      <c r="AO3" s="206" t="s">
        <v>8</v>
      </c>
      <c r="AP3" s="207"/>
      <c r="AQ3" s="176" t="s">
        <v>52</v>
      </c>
      <c r="AR3" s="206" t="s">
        <v>9</v>
      </c>
      <c r="AS3" s="207"/>
      <c r="AT3" s="16"/>
    </row>
    <row r="4" spans="1:49" ht="6.75" customHeight="1" thickBot="1">
      <c r="A4" s="17"/>
      <c r="B4" s="18"/>
      <c r="C4" s="19"/>
      <c r="D4" s="19"/>
      <c r="E4" s="19"/>
      <c r="F4" s="19"/>
      <c r="G4" s="19"/>
      <c r="H4" s="19"/>
      <c r="I4" s="20"/>
      <c r="J4" s="19"/>
      <c r="K4" s="19"/>
      <c r="L4" s="19"/>
      <c r="M4" s="21"/>
      <c r="N4" s="20"/>
      <c r="O4" s="18"/>
      <c r="P4" s="18"/>
      <c r="Q4" s="18"/>
      <c r="R4" s="22"/>
      <c r="S4" s="20"/>
      <c r="T4" s="19"/>
      <c r="U4" s="19"/>
      <c r="V4" s="19"/>
      <c r="W4" s="19"/>
      <c r="X4" s="23"/>
      <c r="Y4" s="23"/>
      <c r="Z4" s="23"/>
      <c r="AA4" s="23"/>
      <c r="AB4" s="20"/>
      <c r="AC4" s="18"/>
      <c r="AD4" s="18"/>
      <c r="AE4" s="18"/>
      <c r="AF4" s="18"/>
      <c r="AG4" s="18"/>
      <c r="AH4" s="18"/>
      <c r="AI4" s="24"/>
      <c r="AJ4" s="24"/>
      <c r="AK4" s="24"/>
      <c r="AL4" s="24"/>
      <c r="AM4" s="24"/>
      <c r="AN4" s="24"/>
      <c r="AO4" s="25"/>
      <c r="AP4" s="20"/>
      <c r="AQ4" s="20"/>
      <c r="AR4" s="20"/>
      <c r="AS4" s="20"/>
      <c r="AT4" s="26"/>
    </row>
    <row r="5" spans="1:49" ht="14.25" customHeight="1" thickBot="1">
      <c r="A5" s="75" t="s">
        <v>34</v>
      </c>
      <c r="B5" s="76"/>
      <c r="C5" s="311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</row>
    <row r="6" spans="1:49" ht="15" customHeight="1">
      <c r="A6" s="275" t="s">
        <v>46</v>
      </c>
      <c r="B6" s="276"/>
      <c r="C6" s="278" t="s">
        <v>7</v>
      </c>
      <c r="D6" s="133" t="s">
        <v>38</v>
      </c>
      <c r="E6" s="123">
        <v>1</v>
      </c>
      <c r="F6" s="123">
        <v>2</v>
      </c>
      <c r="G6" s="123">
        <v>3</v>
      </c>
      <c r="H6" s="123">
        <v>4</v>
      </c>
      <c r="I6" s="123">
        <v>5</v>
      </c>
      <c r="J6" s="123">
        <v>6</v>
      </c>
      <c r="K6" s="123">
        <v>7</v>
      </c>
      <c r="L6" s="123">
        <v>8</v>
      </c>
      <c r="M6" s="123">
        <v>9</v>
      </c>
      <c r="N6" s="123">
        <v>10</v>
      </c>
      <c r="O6" s="123">
        <v>11</v>
      </c>
      <c r="P6" s="123">
        <v>12</v>
      </c>
      <c r="Q6" s="123">
        <v>13</v>
      </c>
      <c r="R6" s="123">
        <v>14</v>
      </c>
      <c r="S6" s="123">
        <v>15</v>
      </c>
      <c r="T6" s="123">
        <v>16</v>
      </c>
      <c r="U6" s="123">
        <v>17</v>
      </c>
      <c r="V6" s="123">
        <v>18</v>
      </c>
      <c r="W6" s="123">
        <v>19</v>
      </c>
      <c r="X6" s="123">
        <v>20</v>
      </c>
      <c r="Y6" s="123">
        <v>21</v>
      </c>
      <c r="Z6" s="123">
        <v>22</v>
      </c>
      <c r="AA6" s="123">
        <v>23</v>
      </c>
      <c r="AB6" s="123">
        <v>24</v>
      </c>
      <c r="AC6" s="123">
        <v>25</v>
      </c>
      <c r="AD6" s="124" t="s">
        <v>4</v>
      </c>
      <c r="AE6" s="125" t="s">
        <v>33</v>
      </c>
      <c r="AF6" s="180"/>
      <c r="AG6" s="297" t="s">
        <v>40</v>
      </c>
      <c r="AH6" s="297"/>
      <c r="AI6" s="297"/>
      <c r="AJ6" s="297"/>
      <c r="AK6" s="297"/>
      <c r="AL6" s="218" t="s">
        <v>45</v>
      </c>
      <c r="AM6" s="218"/>
      <c r="AN6" s="218"/>
      <c r="AO6" s="218"/>
      <c r="AP6" s="218"/>
      <c r="AQ6" s="218"/>
      <c r="AR6" s="203" t="s">
        <v>22</v>
      </c>
      <c r="AS6" s="203"/>
      <c r="AT6" s="7"/>
    </row>
    <row r="7" spans="1:49" ht="15" customHeight="1">
      <c r="A7" s="277"/>
      <c r="B7" s="197"/>
      <c r="C7" s="212"/>
      <c r="D7" s="113" t="s">
        <v>32</v>
      </c>
      <c r="E7" s="175">
        <v>10</v>
      </c>
      <c r="F7" s="175">
        <v>10</v>
      </c>
      <c r="G7" s="175">
        <v>10</v>
      </c>
      <c r="H7" s="175">
        <v>10</v>
      </c>
      <c r="I7" s="175">
        <v>10</v>
      </c>
      <c r="J7" s="175">
        <v>10</v>
      </c>
      <c r="K7" s="175">
        <v>10</v>
      </c>
      <c r="L7" s="175">
        <v>10</v>
      </c>
      <c r="M7" s="175">
        <v>10</v>
      </c>
      <c r="N7" s="175">
        <v>10</v>
      </c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81">
        <f>IF(SUM(E7:AC7)&lt;=100,SUM(E7:AC7),"HATA")</f>
        <v>100</v>
      </c>
      <c r="AE7" s="126">
        <f>AD7</f>
        <v>100</v>
      </c>
      <c r="AF7" s="181"/>
      <c r="AG7" s="297"/>
      <c r="AH7" s="297"/>
      <c r="AI7" s="297"/>
      <c r="AJ7" s="297"/>
      <c r="AK7" s="297"/>
      <c r="AL7" s="218"/>
      <c r="AM7" s="218"/>
      <c r="AN7" s="218"/>
      <c r="AO7" s="218"/>
      <c r="AP7" s="218"/>
      <c r="AQ7" s="218"/>
      <c r="AR7" s="203"/>
      <c r="AS7" s="203"/>
      <c r="AT7" s="7"/>
    </row>
    <row r="8" spans="1:49" ht="12.6" customHeight="1">
      <c r="A8" s="274" t="str">
        <f>IF(OR(C8="",D8=""),"","1")</f>
        <v>1</v>
      </c>
      <c r="B8" s="193"/>
      <c r="C8" s="312">
        <v>1</v>
      </c>
      <c r="D8" s="191" t="s">
        <v>73</v>
      </c>
      <c r="E8" s="174">
        <v>5</v>
      </c>
      <c r="F8" s="174">
        <v>7</v>
      </c>
      <c r="G8" s="174">
        <v>6</v>
      </c>
      <c r="H8" s="174">
        <v>8</v>
      </c>
      <c r="I8" s="174">
        <v>3</v>
      </c>
      <c r="J8" s="174">
        <v>5</v>
      </c>
      <c r="K8" s="174">
        <v>2</v>
      </c>
      <c r="L8" s="174">
        <v>5</v>
      </c>
      <c r="M8" s="174">
        <v>4</v>
      </c>
      <c r="N8" s="174">
        <v>1</v>
      </c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82">
        <f t="shared" ref="AD8:AD51" si="0">IF(OR(A8="",E8=""),"",SUM(E8:AC8))</f>
        <v>46</v>
      </c>
      <c r="AE8" s="126">
        <f t="shared" ref="AE8:AE51" si="1">IF(OR(A8="",E8=""),"",ROUND(AD8,0))</f>
        <v>46</v>
      </c>
      <c r="AF8" s="182"/>
      <c r="AG8" s="297"/>
      <c r="AH8" s="297"/>
      <c r="AI8" s="297"/>
      <c r="AJ8" s="297"/>
      <c r="AK8" s="297"/>
      <c r="AL8" s="218"/>
      <c r="AM8" s="218"/>
      <c r="AN8" s="218"/>
      <c r="AO8" s="218"/>
      <c r="AP8" s="218"/>
      <c r="AQ8" s="218"/>
      <c r="AR8" s="203"/>
      <c r="AS8" s="203"/>
      <c r="AT8" s="7"/>
    </row>
    <row r="9" spans="1:49" ht="12.6" customHeight="1">
      <c r="A9" s="274" t="str">
        <f>IF(OR(C9="",D9=""),"","2")</f>
        <v>2</v>
      </c>
      <c r="B9" s="193"/>
      <c r="C9" s="312">
        <v>2</v>
      </c>
      <c r="D9" s="191" t="s">
        <v>73</v>
      </c>
      <c r="E9" s="174">
        <v>8</v>
      </c>
      <c r="F9" s="174">
        <v>9</v>
      </c>
      <c r="G9" s="174">
        <v>10</v>
      </c>
      <c r="H9" s="174">
        <v>9</v>
      </c>
      <c r="I9" s="174">
        <v>5</v>
      </c>
      <c r="J9" s="174">
        <v>10</v>
      </c>
      <c r="K9" s="174">
        <v>3</v>
      </c>
      <c r="L9" s="174">
        <v>10</v>
      </c>
      <c r="M9" s="174">
        <v>8</v>
      </c>
      <c r="N9" s="174">
        <v>5</v>
      </c>
      <c r="O9" s="174"/>
      <c r="P9" s="174"/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82">
        <f t="shared" si="0"/>
        <v>77</v>
      </c>
      <c r="AE9" s="126">
        <f t="shared" si="1"/>
        <v>77</v>
      </c>
      <c r="AF9" s="182"/>
      <c r="AG9" s="303" t="s">
        <v>41</v>
      </c>
      <c r="AH9" s="303"/>
      <c r="AI9" s="298" t="s">
        <v>42</v>
      </c>
      <c r="AJ9" s="298"/>
      <c r="AK9" s="298"/>
      <c r="AL9" s="218"/>
      <c r="AM9" s="218"/>
      <c r="AN9" s="218"/>
      <c r="AO9" s="218"/>
      <c r="AP9" s="218"/>
      <c r="AQ9" s="218"/>
      <c r="AR9" s="203"/>
      <c r="AS9" s="203"/>
      <c r="AT9" s="7"/>
    </row>
    <row r="10" spans="1:49" ht="12.6" customHeight="1">
      <c r="A10" s="274" t="str">
        <f>IF(OR(C10="",D10=""),"","3")</f>
        <v>3</v>
      </c>
      <c r="B10" s="193"/>
      <c r="C10" s="312">
        <v>3</v>
      </c>
      <c r="D10" s="191" t="s">
        <v>73</v>
      </c>
      <c r="E10" s="174">
        <v>8</v>
      </c>
      <c r="F10" s="174">
        <v>6</v>
      </c>
      <c r="G10" s="174">
        <v>4</v>
      </c>
      <c r="H10" s="174">
        <v>9</v>
      </c>
      <c r="I10" s="174">
        <v>5</v>
      </c>
      <c r="J10" s="174">
        <v>8</v>
      </c>
      <c r="K10" s="174">
        <v>3</v>
      </c>
      <c r="L10" s="174">
        <v>7</v>
      </c>
      <c r="M10" s="174">
        <v>8</v>
      </c>
      <c r="N10" s="174">
        <v>5</v>
      </c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82">
        <f t="shared" si="0"/>
        <v>63</v>
      </c>
      <c r="AE10" s="126">
        <f t="shared" si="1"/>
        <v>63</v>
      </c>
      <c r="AF10" s="187"/>
      <c r="AG10" s="267">
        <v>1</v>
      </c>
      <c r="AH10" s="267"/>
      <c r="AI10" s="271">
        <v>1</v>
      </c>
      <c r="AJ10" s="271"/>
      <c r="AK10" s="271"/>
      <c r="AL10" s="299" t="s">
        <v>62</v>
      </c>
      <c r="AM10" s="300"/>
      <c r="AN10" s="300"/>
      <c r="AO10" s="300"/>
      <c r="AP10" s="300"/>
      <c r="AQ10" s="301"/>
      <c r="AR10" s="254" t="e">
        <f>IF(OR(T3="0",E29="",E53="",AI10=""),"H",((E29+SUMIF(E30:AC30,AI10,E53:AC53)))/2)</f>
        <v>#N/A</v>
      </c>
      <c r="AS10" s="255"/>
      <c r="AT10" s="7"/>
    </row>
    <row r="11" spans="1:49" ht="12.6" customHeight="1">
      <c r="A11" s="274" t="str">
        <f>IF(OR(C11="",D11=""),"","4")</f>
        <v>4</v>
      </c>
      <c r="B11" s="193"/>
      <c r="C11" s="312">
        <v>4</v>
      </c>
      <c r="D11" s="191" t="s">
        <v>73</v>
      </c>
      <c r="E11" s="174">
        <v>10</v>
      </c>
      <c r="F11" s="174">
        <v>10</v>
      </c>
      <c r="G11" s="174">
        <v>10</v>
      </c>
      <c r="H11" s="174">
        <v>10</v>
      </c>
      <c r="I11" s="174">
        <v>5</v>
      </c>
      <c r="J11" s="174">
        <v>10</v>
      </c>
      <c r="K11" s="174">
        <v>10</v>
      </c>
      <c r="L11" s="174">
        <v>5</v>
      </c>
      <c r="M11" s="174">
        <v>10</v>
      </c>
      <c r="N11" s="174">
        <v>10</v>
      </c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82">
        <f t="shared" si="0"/>
        <v>90</v>
      </c>
      <c r="AE11" s="126">
        <f t="shared" si="1"/>
        <v>90</v>
      </c>
      <c r="AF11" s="187"/>
      <c r="AG11" s="267">
        <v>2</v>
      </c>
      <c r="AH11" s="267"/>
      <c r="AI11" s="271">
        <v>2</v>
      </c>
      <c r="AJ11" s="271"/>
      <c r="AK11" s="271"/>
      <c r="AL11" s="299" t="s">
        <v>63</v>
      </c>
      <c r="AM11" s="300"/>
      <c r="AN11" s="300"/>
      <c r="AO11" s="300"/>
      <c r="AP11" s="300"/>
      <c r="AQ11" s="301"/>
      <c r="AR11" s="254" t="e">
        <f>IF(OR(F29="",F53="",AI11=""),"H",((F29+SUMIF(E30:AC30,AI11,E53:AC53)))/2)</f>
        <v>#N/A</v>
      </c>
      <c r="AS11" s="255"/>
      <c r="AT11" s="7"/>
      <c r="AU11" s="177"/>
      <c r="AW11" s="178"/>
    </row>
    <row r="12" spans="1:49" ht="12.6" customHeight="1">
      <c r="A12" s="274" t="str">
        <f>IF(OR(C12="",D12=""),"","5")</f>
        <v>5</v>
      </c>
      <c r="B12" s="193"/>
      <c r="C12" s="312">
        <v>5</v>
      </c>
      <c r="D12" s="191" t="s">
        <v>73</v>
      </c>
      <c r="E12" s="174">
        <v>4</v>
      </c>
      <c r="F12" s="174">
        <v>5</v>
      </c>
      <c r="G12" s="174">
        <v>7</v>
      </c>
      <c r="H12" s="174">
        <v>2</v>
      </c>
      <c r="I12" s="174">
        <v>6</v>
      </c>
      <c r="J12" s="174">
        <v>9</v>
      </c>
      <c r="K12" s="174">
        <v>5</v>
      </c>
      <c r="L12" s="174">
        <v>8</v>
      </c>
      <c r="M12" s="174">
        <v>7</v>
      </c>
      <c r="N12" s="174">
        <v>4</v>
      </c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82">
        <f t="shared" si="0"/>
        <v>57</v>
      </c>
      <c r="AE12" s="126">
        <f t="shared" si="1"/>
        <v>57</v>
      </c>
      <c r="AF12" s="187"/>
      <c r="AG12" s="267">
        <v>3</v>
      </c>
      <c r="AH12" s="267"/>
      <c r="AI12" s="302">
        <v>3</v>
      </c>
      <c r="AJ12" s="302"/>
      <c r="AK12" s="302"/>
      <c r="AL12" s="268" t="s">
        <v>64</v>
      </c>
      <c r="AM12" s="269"/>
      <c r="AN12" s="269"/>
      <c r="AO12" s="269"/>
      <c r="AP12" s="269"/>
      <c r="AQ12" s="270"/>
      <c r="AR12" s="254" t="e">
        <f>IF(OR(G$29="",G$53="",AI12=""),"H",((G$29+SUMIF(E$30:AC$30,AI12,E$53:AC$53)))/2)</f>
        <v>#N/A</v>
      </c>
      <c r="AS12" s="255"/>
      <c r="AT12" s="7"/>
      <c r="AW12" s="178"/>
    </row>
    <row r="13" spans="1:49" ht="12.6" customHeight="1">
      <c r="A13" s="274" t="str">
        <f>IF(OR(C13="",D13=""),"","6")</f>
        <v/>
      </c>
      <c r="B13" s="193"/>
      <c r="C13" s="312">
        <v>6</v>
      </c>
      <c r="D13" s="191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82" t="str">
        <f t="shared" si="0"/>
        <v/>
      </c>
      <c r="AE13" s="126" t="str">
        <f t="shared" si="1"/>
        <v/>
      </c>
      <c r="AF13" s="187"/>
      <c r="AG13" s="267">
        <v>4</v>
      </c>
      <c r="AH13" s="267"/>
      <c r="AI13" s="271">
        <v>4</v>
      </c>
      <c r="AJ13" s="271"/>
      <c r="AK13" s="271"/>
      <c r="AL13" s="268" t="s">
        <v>61</v>
      </c>
      <c r="AM13" s="269"/>
      <c r="AN13" s="269"/>
      <c r="AO13" s="269"/>
      <c r="AP13" s="269"/>
      <c r="AQ13" s="270"/>
      <c r="AR13" s="254" t="e">
        <f>IF(OR(H$29="",H$53="",AI13=""),"H",((H$29+SUMIF(E$30:AC$30,AI13,E$53:AC$53)))/2)</f>
        <v>#N/A</v>
      </c>
      <c r="AS13" s="255"/>
      <c r="AT13" s="7"/>
    </row>
    <row r="14" spans="1:49" ht="12.6" customHeight="1">
      <c r="A14" s="274" t="str">
        <f>IF(OR(C14="",D14=""),"","7")</f>
        <v/>
      </c>
      <c r="B14" s="193"/>
      <c r="C14" s="312">
        <v>7</v>
      </c>
      <c r="D14" s="191"/>
      <c r="E14" s="174"/>
      <c r="F14" s="174"/>
      <c r="G14" s="174"/>
      <c r="H14" s="174"/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82" t="str">
        <f t="shared" si="0"/>
        <v/>
      </c>
      <c r="AE14" s="126" t="str">
        <f t="shared" si="1"/>
        <v/>
      </c>
      <c r="AF14" s="187"/>
      <c r="AG14" s="267">
        <v>5</v>
      </c>
      <c r="AH14" s="267"/>
      <c r="AI14" s="271">
        <v>5</v>
      </c>
      <c r="AJ14" s="271"/>
      <c r="AK14" s="271"/>
      <c r="AL14" s="268" t="s">
        <v>65</v>
      </c>
      <c r="AM14" s="269"/>
      <c r="AN14" s="269"/>
      <c r="AO14" s="269"/>
      <c r="AP14" s="269"/>
      <c r="AQ14" s="270"/>
      <c r="AR14" s="254" t="e">
        <f>IF(OR(I$29="",I$53="",AI14=""),"H",((I$29+SUMIF(E$30:AC$30,AI14,E$53:AC$53)))/2)</f>
        <v>#N/A</v>
      </c>
      <c r="AS14" s="255"/>
      <c r="AT14" s="7"/>
    </row>
    <row r="15" spans="1:49" ht="12.6" customHeight="1">
      <c r="A15" s="274" t="str">
        <f>IF(OR(C15="",D15=""),"","8")</f>
        <v/>
      </c>
      <c r="B15" s="193"/>
      <c r="C15" s="312">
        <v>8</v>
      </c>
      <c r="D15" s="191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82" t="str">
        <f t="shared" si="0"/>
        <v/>
      </c>
      <c r="AE15" s="126" t="str">
        <f t="shared" si="1"/>
        <v/>
      </c>
      <c r="AF15" s="187"/>
      <c r="AG15" s="267">
        <v>6</v>
      </c>
      <c r="AH15" s="267"/>
      <c r="AI15" s="271">
        <v>6</v>
      </c>
      <c r="AJ15" s="271"/>
      <c r="AK15" s="271"/>
      <c r="AL15" s="268" t="s">
        <v>66</v>
      </c>
      <c r="AM15" s="269"/>
      <c r="AN15" s="269"/>
      <c r="AO15" s="269"/>
      <c r="AP15" s="269"/>
      <c r="AQ15" s="270"/>
      <c r="AR15" s="254" t="e">
        <f>IF(OR(J$29="",J$53="",AI15=""),"H",((J$29+SUMIF(E$30:AC$30,AI15,E$53:AC$53)))/2)</f>
        <v>#N/A</v>
      </c>
      <c r="AS15" s="255"/>
      <c r="AT15" s="7"/>
    </row>
    <row r="16" spans="1:49" ht="12.6" customHeight="1">
      <c r="A16" s="274" t="str">
        <f>IF(OR(C16="",D16=""),"","9")</f>
        <v/>
      </c>
      <c r="B16" s="193"/>
      <c r="C16" s="312">
        <v>9</v>
      </c>
      <c r="D16" s="191"/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82" t="str">
        <f t="shared" si="0"/>
        <v/>
      </c>
      <c r="AE16" s="126" t="str">
        <f t="shared" si="1"/>
        <v/>
      </c>
      <c r="AF16" s="187"/>
      <c r="AG16" s="267">
        <v>7</v>
      </c>
      <c r="AH16" s="267"/>
      <c r="AI16" s="271">
        <v>7</v>
      </c>
      <c r="AJ16" s="271"/>
      <c r="AK16" s="271"/>
      <c r="AL16" s="268" t="s">
        <v>67</v>
      </c>
      <c r="AM16" s="269"/>
      <c r="AN16" s="269"/>
      <c r="AO16" s="269"/>
      <c r="AP16" s="269"/>
      <c r="AQ16" s="270"/>
      <c r="AR16" s="254" t="e">
        <f>IF(OR(K$29="",K$53="",AI16=""),"H",((K$29+SUMIF(E$30:AC$30,AI16,E$53:AC$53)))/2)</f>
        <v>#N/A</v>
      </c>
      <c r="AS16" s="255"/>
      <c r="AT16" s="7"/>
    </row>
    <row r="17" spans="1:46" ht="12.6" customHeight="1">
      <c r="A17" s="274" t="str">
        <f>IF(OR(C17="",D17=""),"","10")</f>
        <v/>
      </c>
      <c r="B17" s="193"/>
      <c r="C17" s="312">
        <v>10</v>
      </c>
      <c r="D17" s="191"/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82" t="str">
        <f t="shared" si="0"/>
        <v/>
      </c>
      <c r="AE17" s="126" t="str">
        <f t="shared" si="1"/>
        <v/>
      </c>
      <c r="AF17" s="187"/>
      <c r="AG17" s="267">
        <v>8</v>
      </c>
      <c r="AH17" s="267"/>
      <c r="AI17" s="271">
        <v>8</v>
      </c>
      <c r="AJ17" s="271"/>
      <c r="AK17" s="271"/>
      <c r="AL17" s="268" t="s">
        <v>51</v>
      </c>
      <c r="AM17" s="269"/>
      <c r="AN17" s="269"/>
      <c r="AO17" s="269"/>
      <c r="AP17" s="269"/>
      <c r="AQ17" s="270"/>
      <c r="AR17" s="254" t="e">
        <f>IF(OR(L$29="",L$53="",AI17=""),"H",((L$29+SUMIF(E$30:AC$30,AI17,E$53:AC$53)))/2)</f>
        <v>#N/A</v>
      </c>
      <c r="AS17" s="255"/>
      <c r="AT17" s="7"/>
    </row>
    <row r="18" spans="1:46" ht="12.6" customHeight="1">
      <c r="A18" s="274" t="str">
        <f>IF(OR(C18="",D18=""),"","11")</f>
        <v/>
      </c>
      <c r="B18" s="193"/>
      <c r="C18" s="312">
        <v>11</v>
      </c>
      <c r="D18" s="191"/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82" t="str">
        <f t="shared" si="0"/>
        <v/>
      </c>
      <c r="AE18" s="126" t="str">
        <f t="shared" si="1"/>
        <v/>
      </c>
      <c r="AF18" s="187"/>
      <c r="AG18" s="267">
        <v>9</v>
      </c>
      <c r="AH18" s="267"/>
      <c r="AI18" s="271">
        <v>9</v>
      </c>
      <c r="AJ18" s="271"/>
      <c r="AK18" s="271"/>
      <c r="AL18" s="268" t="s">
        <v>68</v>
      </c>
      <c r="AM18" s="269"/>
      <c r="AN18" s="269"/>
      <c r="AO18" s="269"/>
      <c r="AP18" s="269"/>
      <c r="AQ18" s="270"/>
      <c r="AR18" s="254" t="e">
        <f>IF(OR(M$29="",M$53="",AI18=""),"H",((M$29+SUMIF(E$30:AC$30,AI18,E$53:AC$53)))/2)</f>
        <v>#N/A</v>
      </c>
      <c r="AS18" s="255"/>
      <c r="AT18" s="7"/>
    </row>
    <row r="19" spans="1:46" ht="12.6" customHeight="1">
      <c r="A19" s="274" t="str">
        <f>IF(OR(C19="",D19=""),"","12")</f>
        <v/>
      </c>
      <c r="B19" s="193"/>
      <c r="C19" s="312">
        <v>12</v>
      </c>
      <c r="D19" s="191"/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82" t="str">
        <f t="shared" si="0"/>
        <v/>
      </c>
      <c r="AE19" s="126" t="str">
        <f t="shared" si="1"/>
        <v/>
      </c>
      <c r="AF19" s="187"/>
      <c r="AG19" s="267">
        <v>10</v>
      </c>
      <c r="AH19" s="267"/>
      <c r="AI19" s="271">
        <v>10</v>
      </c>
      <c r="AJ19" s="271"/>
      <c r="AK19" s="271"/>
      <c r="AL19" s="268" t="s">
        <v>69</v>
      </c>
      <c r="AM19" s="269"/>
      <c r="AN19" s="269"/>
      <c r="AO19" s="269"/>
      <c r="AP19" s="269"/>
      <c r="AQ19" s="270"/>
      <c r="AR19" s="254" t="e">
        <f>IF(OR(N$29="",N$53="",AI19=""),"H",((N$29+SUMIF(E$30:AC$30,AI19,E$53:AC$53)))/2)</f>
        <v>#N/A</v>
      </c>
      <c r="AS19" s="255"/>
      <c r="AT19" s="7"/>
    </row>
    <row r="20" spans="1:46" ht="12.6" customHeight="1">
      <c r="A20" s="274" t="str">
        <f>IF(OR(C20="",D20=""),"","13")</f>
        <v/>
      </c>
      <c r="B20" s="193"/>
      <c r="C20" s="312">
        <v>13</v>
      </c>
      <c r="D20" s="191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82" t="str">
        <f t="shared" si="0"/>
        <v/>
      </c>
      <c r="AE20" s="126" t="str">
        <f t="shared" si="1"/>
        <v/>
      </c>
      <c r="AF20" s="187"/>
      <c r="AG20" s="267">
        <v>11</v>
      </c>
      <c r="AH20" s="267"/>
      <c r="AI20" s="271"/>
      <c r="AJ20" s="271"/>
      <c r="AK20" s="271"/>
      <c r="AL20" s="268"/>
      <c r="AM20" s="269"/>
      <c r="AN20" s="269"/>
      <c r="AO20" s="269"/>
      <c r="AP20" s="269"/>
      <c r="AQ20" s="270"/>
      <c r="AR20" s="254" t="str">
        <f>IF(OR(O$29="",O$53="",AI20=""),"H",((O$29+SUMIF(E$30:AC$30,AI20,E$53:AC$53)))/2)</f>
        <v>H</v>
      </c>
      <c r="AS20" s="255"/>
      <c r="AT20" s="7"/>
    </row>
    <row r="21" spans="1:46" ht="12.6" customHeight="1">
      <c r="A21" s="274" t="str">
        <f>IF(OR(C21="",D21=""),"","14")</f>
        <v/>
      </c>
      <c r="B21" s="193"/>
      <c r="C21" s="312">
        <v>14</v>
      </c>
      <c r="D21" s="191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82" t="str">
        <f t="shared" si="0"/>
        <v/>
      </c>
      <c r="AE21" s="126" t="str">
        <f t="shared" si="1"/>
        <v/>
      </c>
      <c r="AF21" s="187"/>
      <c r="AG21" s="267">
        <v>12</v>
      </c>
      <c r="AH21" s="267"/>
      <c r="AI21" s="271"/>
      <c r="AJ21" s="271"/>
      <c r="AK21" s="271"/>
      <c r="AL21" s="268"/>
      <c r="AM21" s="269"/>
      <c r="AN21" s="269"/>
      <c r="AO21" s="269"/>
      <c r="AP21" s="269"/>
      <c r="AQ21" s="270"/>
      <c r="AR21" s="254" t="str">
        <f>IF(OR(P$29="",P$53="",AI21=""),"H",((P$29+SUMIF(E$30:AC$30,AI21,E$53:AC$53)))/2)</f>
        <v>H</v>
      </c>
      <c r="AS21" s="255"/>
      <c r="AT21" s="7"/>
    </row>
    <row r="22" spans="1:46" ht="12.6" customHeight="1">
      <c r="A22" s="274" t="str">
        <f>IF(OR(C22="",D22=""),"","15")</f>
        <v/>
      </c>
      <c r="B22" s="193"/>
      <c r="C22" s="312">
        <v>15</v>
      </c>
      <c r="D22" s="191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82" t="str">
        <f t="shared" si="0"/>
        <v/>
      </c>
      <c r="AE22" s="126" t="str">
        <f t="shared" si="1"/>
        <v/>
      </c>
      <c r="AF22" s="187"/>
      <c r="AG22" s="267">
        <v>13</v>
      </c>
      <c r="AH22" s="267"/>
      <c r="AI22" s="271"/>
      <c r="AJ22" s="271"/>
      <c r="AK22" s="271"/>
      <c r="AL22" s="268"/>
      <c r="AM22" s="269"/>
      <c r="AN22" s="269"/>
      <c r="AO22" s="269"/>
      <c r="AP22" s="269"/>
      <c r="AQ22" s="270"/>
      <c r="AR22" s="254" t="str">
        <f>IF(OR(Q$29="",Q$53="",AI22=""),"H",((Q$29+SUMIF(E$30:AC$30,AI22,E$53:AC$53)))/2)</f>
        <v>H</v>
      </c>
      <c r="AS22" s="255"/>
      <c r="AT22" s="7"/>
    </row>
    <row r="23" spans="1:46" ht="12.6" customHeight="1">
      <c r="A23" s="274" t="str">
        <f>IF(OR(C23="",D23=""),"","16")</f>
        <v/>
      </c>
      <c r="B23" s="193"/>
      <c r="C23" s="312">
        <v>16</v>
      </c>
      <c r="D23" s="191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74"/>
      <c r="Y23" s="174"/>
      <c r="Z23" s="174"/>
      <c r="AA23" s="174"/>
      <c r="AB23" s="174"/>
      <c r="AC23" s="174"/>
      <c r="AD23" s="82" t="str">
        <f t="shared" si="0"/>
        <v/>
      </c>
      <c r="AE23" s="126" t="str">
        <f t="shared" si="1"/>
        <v/>
      </c>
      <c r="AF23" s="187"/>
      <c r="AG23" s="267">
        <v>14</v>
      </c>
      <c r="AH23" s="267"/>
      <c r="AI23" s="271"/>
      <c r="AJ23" s="271"/>
      <c r="AK23" s="271"/>
      <c r="AL23" s="268"/>
      <c r="AM23" s="269"/>
      <c r="AN23" s="269"/>
      <c r="AO23" s="269"/>
      <c r="AP23" s="269"/>
      <c r="AQ23" s="270"/>
      <c r="AR23" s="254" t="str">
        <f>IF(OR(R$29="",R$53="",AI23=""),"H",((R$29+SUMIF(E$30:AC$30,AI23,E$53:AC$53)))/2)</f>
        <v>H</v>
      </c>
      <c r="AS23" s="255"/>
      <c r="AT23" s="7"/>
    </row>
    <row r="24" spans="1:46" ht="12.6" customHeight="1">
      <c r="A24" s="274" t="str">
        <f>IF(OR(C24="",D24=""),"","17")</f>
        <v/>
      </c>
      <c r="B24" s="193"/>
      <c r="C24" s="312">
        <v>17</v>
      </c>
      <c r="D24" s="191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74"/>
      <c r="Y24" s="174"/>
      <c r="Z24" s="174"/>
      <c r="AA24" s="174"/>
      <c r="AB24" s="174"/>
      <c r="AC24" s="174"/>
      <c r="AD24" s="82" t="str">
        <f t="shared" si="0"/>
        <v/>
      </c>
      <c r="AE24" s="126" t="str">
        <f t="shared" si="1"/>
        <v/>
      </c>
      <c r="AF24" s="187"/>
      <c r="AG24" s="267">
        <v>15</v>
      </c>
      <c r="AH24" s="267"/>
      <c r="AI24" s="271"/>
      <c r="AJ24" s="271"/>
      <c r="AK24" s="271"/>
      <c r="AL24" s="268"/>
      <c r="AM24" s="269"/>
      <c r="AN24" s="269"/>
      <c r="AO24" s="269"/>
      <c r="AP24" s="269"/>
      <c r="AQ24" s="270"/>
      <c r="AR24" s="254" t="str">
        <f>IF(OR(S$29="",S$53="",AI24=""),"H",((S$29+SUMIF(E$30:AC$30,AI24,E$53:AC$53)))/2)</f>
        <v>H</v>
      </c>
      <c r="AS24" s="255"/>
      <c r="AT24" s="7"/>
    </row>
    <row r="25" spans="1:46" ht="12.6" customHeight="1">
      <c r="A25" s="274" t="str">
        <f>IF(OR(C25="",D25=""),"","18")</f>
        <v/>
      </c>
      <c r="B25" s="193"/>
      <c r="C25" s="312">
        <v>18</v>
      </c>
      <c r="D25" s="191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  <c r="AD25" s="82" t="str">
        <f t="shared" si="0"/>
        <v/>
      </c>
      <c r="AE25" s="126" t="str">
        <f t="shared" si="1"/>
        <v/>
      </c>
      <c r="AF25" s="187"/>
      <c r="AG25" s="267">
        <v>16</v>
      </c>
      <c r="AH25" s="267"/>
      <c r="AI25" s="271"/>
      <c r="AJ25" s="271"/>
      <c r="AK25" s="271"/>
      <c r="AL25" s="268"/>
      <c r="AM25" s="269"/>
      <c r="AN25" s="269"/>
      <c r="AO25" s="269"/>
      <c r="AP25" s="269"/>
      <c r="AQ25" s="270"/>
      <c r="AR25" s="254" t="str">
        <f>IF(OR(T$29="",T$53="",AI25=""),"H",((T$29+SUMIF(E$30:AC$30,AI25,E$53:AC$53)))/2)</f>
        <v>H</v>
      </c>
      <c r="AS25" s="255"/>
      <c r="AT25" s="7"/>
    </row>
    <row r="26" spans="1:46" ht="12.6" customHeight="1">
      <c r="A26" s="274" t="str">
        <f>IF(OR(C26="",D26=""),"","19")</f>
        <v/>
      </c>
      <c r="B26" s="193"/>
      <c r="C26" s="312">
        <v>19</v>
      </c>
      <c r="D26" s="191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74"/>
      <c r="Y26" s="174"/>
      <c r="Z26" s="174"/>
      <c r="AA26" s="174"/>
      <c r="AB26" s="174"/>
      <c r="AC26" s="174"/>
      <c r="AD26" s="82" t="str">
        <f t="shared" si="0"/>
        <v/>
      </c>
      <c r="AE26" s="126" t="str">
        <f t="shared" si="1"/>
        <v/>
      </c>
      <c r="AF26" s="187"/>
      <c r="AG26" s="267">
        <v>17</v>
      </c>
      <c r="AH26" s="267"/>
      <c r="AI26" s="271"/>
      <c r="AJ26" s="271"/>
      <c r="AK26" s="271"/>
      <c r="AL26" s="268"/>
      <c r="AM26" s="269"/>
      <c r="AN26" s="269"/>
      <c r="AO26" s="269"/>
      <c r="AP26" s="269"/>
      <c r="AQ26" s="270"/>
      <c r="AR26" s="254" t="str">
        <f>IF(OR(U$29="",U$53="",AI26=""),"H",((U$29+SUMIF(E$30:AC$30,AI26,E$53:AC$53)))/2)</f>
        <v>H</v>
      </c>
      <c r="AS26" s="255"/>
      <c r="AT26" s="7"/>
    </row>
    <row r="27" spans="1:46" ht="12.6" customHeight="1">
      <c r="A27" s="274" t="str">
        <f>IF(OR(C27="",D27=""),"","20")</f>
        <v/>
      </c>
      <c r="B27" s="193"/>
      <c r="C27" s="312">
        <v>20</v>
      </c>
      <c r="D27" s="191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82" t="str">
        <f t="shared" si="0"/>
        <v/>
      </c>
      <c r="AE27" s="126" t="str">
        <f t="shared" si="1"/>
        <v/>
      </c>
      <c r="AF27" s="187"/>
      <c r="AG27" s="267">
        <v>18</v>
      </c>
      <c r="AH27" s="267"/>
      <c r="AI27" s="271"/>
      <c r="AJ27" s="271"/>
      <c r="AK27" s="271"/>
      <c r="AL27" s="268"/>
      <c r="AM27" s="269"/>
      <c r="AN27" s="269"/>
      <c r="AO27" s="269"/>
      <c r="AP27" s="269"/>
      <c r="AQ27" s="270"/>
      <c r="AR27" s="254" t="str">
        <f>IF(OR(V$29="",V$53="",AI27=""),"H",((V$29+SUMIF(E$30:AC$30,AI27,E$53:AC$53)))/2)</f>
        <v>H</v>
      </c>
      <c r="AS27" s="255"/>
      <c r="AT27" s="7"/>
    </row>
    <row r="28" spans="1:46" ht="12.95" customHeight="1">
      <c r="A28" s="279" t="s">
        <v>0</v>
      </c>
      <c r="B28" s="226"/>
      <c r="C28" s="226"/>
      <c r="D28" s="226"/>
      <c r="E28" s="115">
        <f t="shared" ref="E28:AC28" si="2">IF(OR(E7="",COUNTIF(E8:E27,"&gt;"&amp;E7)&gt;0),"H",SUM(E8:E27))</f>
        <v>35</v>
      </c>
      <c r="F28" s="115">
        <f t="shared" si="2"/>
        <v>37</v>
      </c>
      <c r="G28" s="115">
        <f t="shared" si="2"/>
        <v>37</v>
      </c>
      <c r="H28" s="115">
        <f t="shared" si="2"/>
        <v>38</v>
      </c>
      <c r="I28" s="115">
        <f t="shared" si="2"/>
        <v>24</v>
      </c>
      <c r="J28" s="115">
        <f t="shared" si="2"/>
        <v>42</v>
      </c>
      <c r="K28" s="115">
        <f t="shared" si="2"/>
        <v>23</v>
      </c>
      <c r="L28" s="115">
        <f t="shared" si="2"/>
        <v>35</v>
      </c>
      <c r="M28" s="115">
        <f t="shared" si="2"/>
        <v>37</v>
      </c>
      <c r="N28" s="115">
        <f t="shared" si="2"/>
        <v>25</v>
      </c>
      <c r="O28" s="115" t="str">
        <f t="shared" si="2"/>
        <v>H</v>
      </c>
      <c r="P28" s="115" t="str">
        <f t="shared" si="2"/>
        <v>H</v>
      </c>
      <c r="Q28" s="115" t="str">
        <f t="shared" si="2"/>
        <v>H</v>
      </c>
      <c r="R28" s="115" t="str">
        <f t="shared" si="2"/>
        <v>H</v>
      </c>
      <c r="S28" s="115" t="str">
        <f t="shared" si="2"/>
        <v>H</v>
      </c>
      <c r="T28" s="115" t="str">
        <f t="shared" si="2"/>
        <v>H</v>
      </c>
      <c r="U28" s="115" t="str">
        <f t="shared" si="2"/>
        <v>H</v>
      </c>
      <c r="V28" s="115" t="str">
        <f t="shared" si="2"/>
        <v>H</v>
      </c>
      <c r="W28" s="115" t="str">
        <f t="shared" si="2"/>
        <v>H</v>
      </c>
      <c r="X28" s="115" t="str">
        <f t="shared" si="2"/>
        <v>H</v>
      </c>
      <c r="Y28" s="115" t="str">
        <f t="shared" si="2"/>
        <v>H</v>
      </c>
      <c r="Z28" s="115" t="str">
        <f t="shared" si="2"/>
        <v>H</v>
      </c>
      <c r="AA28" s="115" t="str">
        <f t="shared" si="2"/>
        <v>H</v>
      </c>
      <c r="AB28" s="115" t="str">
        <f t="shared" si="2"/>
        <v>H</v>
      </c>
      <c r="AC28" s="115" t="str">
        <f t="shared" si="2"/>
        <v>H</v>
      </c>
      <c r="AD28" s="83">
        <f>IF(SUM(E28:AC28)=SUM(AD8:AD27),SUM(E28:AC28),"hata var")</f>
        <v>333</v>
      </c>
      <c r="AE28" s="126">
        <f>ROUND(AD28,0)</f>
        <v>333</v>
      </c>
      <c r="AF28" s="187"/>
      <c r="AG28" s="267">
        <v>19</v>
      </c>
      <c r="AH28" s="267"/>
      <c r="AI28" s="271"/>
      <c r="AJ28" s="271"/>
      <c r="AK28" s="271"/>
      <c r="AL28" s="268"/>
      <c r="AM28" s="269"/>
      <c r="AN28" s="269"/>
      <c r="AO28" s="269"/>
      <c r="AP28" s="269"/>
      <c r="AQ28" s="270"/>
      <c r="AR28" s="254" t="str">
        <f>IF(OR(W$29="",W$53="",AI28=""),"H",((W$29+SUMIF(E$30:AC$30,AI28,E$53:AC$53)))/2)</f>
        <v>H</v>
      </c>
      <c r="AS28" s="255"/>
      <c r="AT28" s="7"/>
    </row>
    <row r="29" spans="1:46" ht="12.95" customHeight="1" thickBot="1">
      <c r="A29" s="280" t="s">
        <v>2</v>
      </c>
      <c r="B29" s="281"/>
      <c r="C29" s="281"/>
      <c r="D29" s="281"/>
      <c r="E29" s="127">
        <f>IF(OR($T$3=0,E7="",E28="",E28="H"),"0",E28*100/(LOOKUP(2,1/($A$8:$A$27&lt;&gt;""),$A$8:$A$27)*E7))</f>
        <v>70</v>
      </c>
      <c r="F29" s="127">
        <f t="shared" ref="F29:AC29" si="3">IF(OR($T$3=0,F7="",F28="",F28="H"),"0",F28*100/(LOOKUP(2,1/($A$8:$A$27&lt;&gt;""),$A$8:$A$27)*F7))</f>
        <v>74</v>
      </c>
      <c r="G29" s="127">
        <f t="shared" si="3"/>
        <v>74</v>
      </c>
      <c r="H29" s="127">
        <f t="shared" si="3"/>
        <v>76</v>
      </c>
      <c r="I29" s="127">
        <f t="shared" si="3"/>
        <v>48</v>
      </c>
      <c r="J29" s="127">
        <f t="shared" si="3"/>
        <v>84</v>
      </c>
      <c r="K29" s="127">
        <f t="shared" si="3"/>
        <v>46</v>
      </c>
      <c r="L29" s="127">
        <f t="shared" si="3"/>
        <v>70</v>
      </c>
      <c r="M29" s="127">
        <f t="shared" si="3"/>
        <v>74</v>
      </c>
      <c r="N29" s="127">
        <f t="shared" si="3"/>
        <v>50</v>
      </c>
      <c r="O29" s="127" t="str">
        <f t="shared" si="3"/>
        <v>0</v>
      </c>
      <c r="P29" s="127" t="str">
        <f t="shared" si="3"/>
        <v>0</v>
      </c>
      <c r="Q29" s="127" t="str">
        <f t="shared" si="3"/>
        <v>0</v>
      </c>
      <c r="R29" s="127" t="str">
        <f t="shared" si="3"/>
        <v>0</v>
      </c>
      <c r="S29" s="127" t="str">
        <f t="shared" si="3"/>
        <v>0</v>
      </c>
      <c r="T29" s="127" t="str">
        <f t="shared" si="3"/>
        <v>0</v>
      </c>
      <c r="U29" s="127" t="str">
        <f t="shared" si="3"/>
        <v>0</v>
      </c>
      <c r="V29" s="127" t="str">
        <f t="shared" si="3"/>
        <v>0</v>
      </c>
      <c r="W29" s="127" t="str">
        <f t="shared" si="3"/>
        <v>0</v>
      </c>
      <c r="X29" s="127" t="str">
        <f t="shared" si="3"/>
        <v>0</v>
      </c>
      <c r="Y29" s="127" t="str">
        <f t="shared" si="3"/>
        <v>0</v>
      </c>
      <c r="Z29" s="127" t="str">
        <f t="shared" si="3"/>
        <v>0</v>
      </c>
      <c r="AA29" s="127" t="str">
        <f t="shared" si="3"/>
        <v>0</v>
      </c>
      <c r="AB29" s="127" t="str">
        <f t="shared" si="3"/>
        <v>0</v>
      </c>
      <c r="AC29" s="127" t="str">
        <f t="shared" si="3"/>
        <v>0</v>
      </c>
      <c r="AD29" s="128">
        <f>IF(OR(E29="0",E29=""),"0",ROUND(AVERAGE(E29:AC29),1))</f>
        <v>66.599999999999994</v>
      </c>
      <c r="AE29" s="129"/>
      <c r="AF29" s="187"/>
      <c r="AG29" s="267">
        <v>20</v>
      </c>
      <c r="AH29" s="267"/>
      <c r="AI29" s="271"/>
      <c r="AJ29" s="271"/>
      <c r="AK29" s="271"/>
      <c r="AL29" s="268"/>
      <c r="AM29" s="269"/>
      <c r="AN29" s="269"/>
      <c r="AO29" s="269"/>
      <c r="AP29" s="269"/>
      <c r="AQ29" s="270"/>
      <c r="AR29" s="254" t="str">
        <f>IF(OR(X$29="",X$53="",AI29=""),"H",((X$29+SUMIF(E$30:AC$30,AI29,E$53:AC$53)))/2)</f>
        <v>H</v>
      </c>
      <c r="AS29" s="255"/>
      <c r="AT29" s="7"/>
    </row>
    <row r="30" spans="1:46" ht="15" customHeight="1">
      <c r="A30" s="275" t="s">
        <v>46</v>
      </c>
      <c r="B30" s="276"/>
      <c r="C30" s="278" t="s">
        <v>7</v>
      </c>
      <c r="D30" s="133" t="s">
        <v>39</v>
      </c>
      <c r="E30" s="123">
        <v>1</v>
      </c>
      <c r="F30" s="123">
        <v>2</v>
      </c>
      <c r="G30" s="123">
        <v>3</v>
      </c>
      <c r="H30" s="123">
        <v>4</v>
      </c>
      <c r="I30" s="123">
        <v>5</v>
      </c>
      <c r="J30" s="123">
        <v>6</v>
      </c>
      <c r="K30" s="123">
        <v>7</v>
      </c>
      <c r="L30" s="123">
        <v>8</v>
      </c>
      <c r="M30" s="123">
        <v>9</v>
      </c>
      <c r="N30" s="123">
        <v>10</v>
      </c>
      <c r="O30" s="123">
        <v>11</v>
      </c>
      <c r="P30" s="123">
        <v>12</v>
      </c>
      <c r="Q30" s="123">
        <v>13</v>
      </c>
      <c r="R30" s="123">
        <v>14</v>
      </c>
      <c r="S30" s="123">
        <v>15</v>
      </c>
      <c r="T30" s="123">
        <v>16</v>
      </c>
      <c r="U30" s="123">
        <v>17</v>
      </c>
      <c r="V30" s="123">
        <v>18</v>
      </c>
      <c r="W30" s="123">
        <v>19</v>
      </c>
      <c r="X30" s="123">
        <v>20</v>
      </c>
      <c r="Y30" s="123">
        <v>21</v>
      </c>
      <c r="Z30" s="123">
        <v>22</v>
      </c>
      <c r="AA30" s="123">
        <v>23</v>
      </c>
      <c r="AB30" s="123">
        <v>24</v>
      </c>
      <c r="AC30" s="123">
        <v>25</v>
      </c>
      <c r="AD30" s="124" t="s">
        <v>4</v>
      </c>
      <c r="AE30" s="125" t="s">
        <v>33</v>
      </c>
      <c r="AF30" s="187"/>
      <c r="AG30" s="267">
        <v>21</v>
      </c>
      <c r="AH30" s="267"/>
      <c r="AI30" s="271"/>
      <c r="AJ30" s="271"/>
      <c r="AK30" s="271"/>
      <c r="AL30" s="268"/>
      <c r="AM30" s="269"/>
      <c r="AN30" s="269"/>
      <c r="AO30" s="269"/>
      <c r="AP30" s="269"/>
      <c r="AQ30" s="270"/>
      <c r="AR30" s="254" t="str">
        <f>IF(OR(Y$29="",Y$53="",AI30=""),"H",((Y$29+SUMIF(E$30:AC$30,AI30,E$53:AC$53)))/2)</f>
        <v>H</v>
      </c>
      <c r="AS30" s="255"/>
      <c r="AT30" s="7"/>
    </row>
    <row r="31" spans="1:46" ht="15" customHeight="1">
      <c r="A31" s="277"/>
      <c r="B31" s="197"/>
      <c r="C31" s="212"/>
      <c r="D31" s="113" t="s">
        <v>32</v>
      </c>
      <c r="E31" s="175">
        <v>10</v>
      </c>
      <c r="F31" s="175">
        <v>10</v>
      </c>
      <c r="G31" s="175">
        <v>10</v>
      </c>
      <c r="H31" s="175">
        <v>10</v>
      </c>
      <c r="I31" s="175">
        <v>10</v>
      </c>
      <c r="J31" s="175">
        <v>10</v>
      </c>
      <c r="K31" s="175">
        <v>10</v>
      </c>
      <c r="L31" s="175">
        <v>10</v>
      </c>
      <c r="M31" s="175">
        <v>10</v>
      </c>
      <c r="N31" s="175">
        <v>10</v>
      </c>
      <c r="O31" s="175"/>
      <c r="P31" s="175"/>
      <c r="Q31" s="175"/>
      <c r="R31" s="175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81">
        <f>IF(SUM(E31:AC31)&lt;=100,SUM(E31:AC31),"HATA")</f>
        <v>100</v>
      </c>
      <c r="AE31" s="126">
        <f>AD31</f>
        <v>100</v>
      </c>
      <c r="AF31" s="187"/>
      <c r="AG31" s="267">
        <v>22</v>
      </c>
      <c r="AH31" s="267"/>
      <c r="AI31" s="271"/>
      <c r="AJ31" s="271"/>
      <c r="AK31" s="271"/>
      <c r="AL31" s="268"/>
      <c r="AM31" s="269"/>
      <c r="AN31" s="269"/>
      <c r="AO31" s="269"/>
      <c r="AP31" s="269"/>
      <c r="AQ31" s="270"/>
      <c r="AR31" s="254" t="str">
        <f>IF(OR(Z$29="",Z$53="",AI31=""),"H",((Z$29+SUMIF(E$30:AC$30,AI31,E$53:AC$53)))/2)</f>
        <v>H</v>
      </c>
      <c r="AS31" s="255"/>
      <c r="AT31" s="7"/>
    </row>
    <row r="32" spans="1:46" ht="12.6" customHeight="1">
      <c r="A32" s="274" t="str">
        <f>IF(OR(C32="",D32=""),"","1")</f>
        <v/>
      </c>
      <c r="B32" s="193"/>
      <c r="C32" s="312">
        <v>1</v>
      </c>
      <c r="D32" s="191"/>
      <c r="E32" s="174"/>
      <c r="F32" s="174"/>
      <c r="G32" s="174"/>
      <c r="H32" s="174"/>
      <c r="I32" s="174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74"/>
      <c r="Y32" s="174"/>
      <c r="Z32" s="174"/>
      <c r="AA32" s="174"/>
      <c r="AB32" s="174"/>
      <c r="AC32" s="174"/>
      <c r="AD32" s="82" t="str">
        <f t="shared" si="0"/>
        <v/>
      </c>
      <c r="AE32" s="126" t="str">
        <f t="shared" si="1"/>
        <v/>
      </c>
      <c r="AF32" s="187"/>
      <c r="AG32" s="267">
        <v>23</v>
      </c>
      <c r="AH32" s="267"/>
      <c r="AI32" s="271"/>
      <c r="AJ32" s="271"/>
      <c r="AK32" s="271"/>
      <c r="AL32" s="268"/>
      <c r="AM32" s="269"/>
      <c r="AN32" s="269"/>
      <c r="AO32" s="269"/>
      <c r="AP32" s="269"/>
      <c r="AQ32" s="270"/>
      <c r="AR32" s="254" t="str">
        <f>IF(OR(AA$29="",AA$53="",AI32=""),"H",((AA$29+SUMIF(E$30:AC$30,AI32,E$53:AC$53)))/2)</f>
        <v>H</v>
      </c>
      <c r="AS32" s="255"/>
      <c r="AT32" s="7"/>
    </row>
    <row r="33" spans="1:46" ht="12.6" customHeight="1">
      <c r="A33" s="274" t="str">
        <f>IF(OR(C33="",D33=""),"","2")</f>
        <v/>
      </c>
      <c r="B33" s="193"/>
      <c r="C33" s="312">
        <v>2</v>
      </c>
      <c r="D33" s="191"/>
      <c r="E33" s="174"/>
      <c r="F33" s="174"/>
      <c r="G33" s="174"/>
      <c r="H33" s="174"/>
      <c r="I33" s="174"/>
      <c r="J33" s="174"/>
      <c r="K33" s="174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74"/>
      <c r="Y33" s="174"/>
      <c r="Z33" s="174"/>
      <c r="AA33" s="174"/>
      <c r="AB33" s="174"/>
      <c r="AC33" s="174"/>
      <c r="AD33" s="82" t="str">
        <f t="shared" si="0"/>
        <v/>
      </c>
      <c r="AE33" s="126" t="str">
        <f t="shared" si="1"/>
        <v/>
      </c>
      <c r="AF33" s="187"/>
      <c r="AG33" s="267">
        <v>24</v>
      </c>
      <c r="AH33" s="267"/>
      <c r="AI33" s="271"/>
      <c r="AJ33" s="271"/>
      <c r="AK33" s="271"/>
      <c r="AL33" s="268"/>
      <c r="AM33" s="269"/>
      <c r="AN33" s="269"/>
      <c r="AO33" s="269"/>
      <c r="AP33" s="269"/>
      <c r="AQ33" s="270"/>
      <c r="AR33" s="254" t="str">
        <f>IF(OR(AB$29="",AB$53="",AI33=""),"H",((AB$29+SUMIF(E$30:AC$30,AI33,E$53:AC$53)))/2)</f>
        <v>H</v>
      </c>
      <c r="AS33" s="255"/>
      <c r="AT33" s="7"/>
    </row>
    <row r="34" spans="1:46" ht="12.6" customHeight="1">
      <c r="A34" s="274" t="str">
        <f>IF(OR(C34="",D34=""),"","3")</f>
        <v/>
      </c>
      <c r="B34" s="193"/>
      <c r="C34" s="312">
        <v>3</v>
      </c>
      <c r="D34" s="191"/>
      <c r="E34" s="174"/>
      <c r="F34" s="174"/>
      <c r="G34" s="174"/>
      <c r="H34" s="174"/>
      <c r="I34" s="174"/>
      <c r="J34" s="174"/>
      <c r="K34" s="174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74"/>
      <c r="Y34" s="174"/>
      <c r="Z34" s="174"/>
      <c r="AA34" s="174"/>
      <c r="AB34" s="174"/>
      <c r="AC34" s="174"/>
      <c r="AD34" s="82" t="str">
        <f t="shared" si="0"/>
        <v/>
      </c>
      <c r="AE34" s="126" t="str">
        <f t="shared" si="1"/>
        <v/>
      </c>
      <c r="AF34" s="187"/>
      <c r="AG34" s="267">
        <v>25</v>
      </c>
      <c r="AH34" s="267"/>
      <c r="AI34" s="271"/>
      <c r="AJ34" s="271"/>
      <c r="AK34" s="271"/>
      <c r="AL34" s="285"/>
      <c r="AM34" s="286"/>
      <c r="AN34" s="286"/>
      <c r="AO34" s="286"/>
      <c r="AP34" s="286"/>
      <c r="AQ34" s="287"/>
      <c r="AR34" s="254" t="str">
        <f>IF(OR(AC$29="",AC$53="",AI34=""),"H",((AC$29+SUMIF(E$30:AC$30,AI34,E$53:AC$53)))/2)</f>
        <v>H</v>
      </c>
      <c r="AS34" s="255"/>
      <c r="AT34" s="7"/>
    </row>
    <row r="35" spans="1:46" ht="12.6" customHeight="1">
      <c r="A35" s="274" t="str">
        <f>IF(OR(C35="",D35=""),"","4")</f>
        <v/>
      </c>
      <c r="B35" s="193"/>
      <c r="C35" s="312">
        <v>4</v>
      </c>
      <c r="D35" s="191"/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4"/>
      <c r="AC35" s="174"/>
      <c r="AD35" s="82" t="str">
        <f t="shared" si="0"/>
        <v/>
      </c>
      <c r="AE35" s="126" t="str">
        <f t="shared" si="1"/>
        <v/>
      </c>
      <c r="AF35" s="182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7"/>
    </row>
    <row r="36" spans="1:46" ht="12.6" customHeight="1">
      <c r="A36" s="274" t="str">
        <f>IF(OR(C36="",D36=""),"","5")</f>
        <v/>
      </c>
      <c r="B36" s="193"/>
      <c r="C36" s="312">
        <v>5</v>
      </c>
      <c r="D36" s="188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4"/>
      <c r="AC36" s="174"/>
      <c r="AD36" s="82" t="str">
        <f t="shared" si="0"/>
        <v/>
      </c>
      <c r="AE36" s="126" t="str">
        <f t="shared" si="1"/>
        <v/>
      </c>
      <c r="AF36" s="182"/>
      <c r="AG36" s="138" t="s">
        <v>16</v>
      </c>
      <c r="AH36" s="139"/>
      <c r="AI36" s="139"/>
      <c r="AJ36" s="139"/>
      <c r="AK36" s="139"/>
      <c r="AL36" s="139"/>
      <c r="AM36" s="139"/>
      <c r="AN36" s="139"/>
      <c r="AO36" s="139"/>
      <c r="AP36" s="139"/>
      <c r="AQ36" s="139"/>
      <c r="AR36" s="140" t="str">
        <f>": "&amp;COUNTIF(AD8:AD27,"&gt;=50")+COUNTIF(AD32:AD51,"&gt;=50")</f>
        <v>: 4</v>
      </c>
      <c r="AS36" s="141"/>
      <c r="AT36" s="7"/>
    </row>
    <row r="37" spans="1:46" ht="12.6" customHeight="1">
      <c r="A37" s="274" t="str">
        <f>IF(OR(C37="",D37=""),"","6")</f>
        <v/>
      </c>
      <c r="B37" s="193"/>
      <c r="C37" s="312">
        <v>6</v>
      </c>
      <c r="D37" s="188"/>
      <c r="E37" s="174"/>
      <c r="F37" s="174"/>
      <c r="G37" s="174"/>
      <c r="H37" s="174"/>
      <c r="I37" s="174"/>
      <c r="J37" s="174"/>
      <c r="K37" s="174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74"/>
      <c r="Y37" s="174"/>
      <c r="Z37" s="174"/>
      <c r="AA37" s="174"/>
      <c r="AB37" s="174"/>
      <c r="AC37" s="174"/>
      <c r="AD37" s="82" t="str">
        <f t="shared" si="0"/>
        <v/>
      </c>
      <c r="AE37" s="126" t="str">
        <f t="shared" si="1"/>
        <v/>
      </c>
      <c r="AF37" s="182"/>
      <c r="AG37" s="142" t="s">
        <v>17</v>
      </c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4" t="str">
        <f>": "&amp;COUNTIF(AD8:AD27,"&lt;50")+COUNTIF(AD32:AD51,"&lt;50")</f>
        <v>: 1</v>
      </c>
      <c r="AS37" s="145"/>
      <c r="AT37" s="7"/>
    </row>
    <row r="38" spans="1:46" ht="12.6" customHeight="1">
      <c r="A38" s="274" t="str">
        <f>IF(OR(C38="",D38=""),"","7")</f>
        <v/>
      </c>
      <c r="B38" s="193"/>
      <c r="C38" s="312">
        <v>7</v>
      </c>
      <c r="D38" s="188"/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  <c r="AB38" s="174"/>
      <c r="AC38" s="174"/>
      <c r="AD38" s="82" t="str">
        <f t="shared" si="0"/>
        <v/>
      </c>
      <c r="AE38" s="126" t="str">
        <f t="shared" si="1"/>
        <v/>
      </c>
      <c r="AF38" s="182"/>
      <c r="AG38" s="288" t="s">
        <v>18</v>
      </c>
      <c r="AH38" s="289"/>
      <c r="AI38" s="289"/>
      <c r="AJ38" s="289"/>
      <c r="AK38" s="289"/>
      <c r="AL38" s="289"/>
      <c r="AM38" s="289"/>
      <c r="AN38" s="289"/>
      <c r="AO38" s="289"/>
      <c r="AP38" s="289"/>
      <c r="AQ38" s="289"/>
      <c r="AR38" s="164" t="str">
        <f>IF(T3=0,": -",": "&amp;ROUND((((COUNTIF(AD8:AD27,"&gt;=50")+COUNTIF(AD32:AD51,"&gt;=50"))*100)/T3),0))</f>
        <v>: 80</v>
      </c>
      <c r="AS38" s="163"/>
      <c r="AT38" s="7"/>
    </row>
    <row r="39" spans="1:46" ht="12.6" customHeight="1">
      <c r="A39" s="274" t="str">
        <f>IF(OR(C39="",D39=""),"","8")</f>
        <v/>
      </c>
      <c r="B39" s="193"/>
      <c r="C39" s="312">
        <v>8</v>
      </c>
      <c r="D39" s="188"/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  <c r="AB39" s="174"/>
      <c r="AC39" s="174"/>
      <c r="AD39" s="82" t="str">
        <f t="shared" si="0"/>
        <v/>
      </c>
      <c r="AE39" s="126" t="str">
        <f t="shared" si="1"/>
        <v/>
      </c>
      <c r="AF39" s="182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7"/>
    </row>
    <row r="40" spans="1:46" ht="12.6" customHeight="1">
      <c r="A40" s="274" t="str">
        <f>IF(OR(C40="",D40=""),"","9")</f>
        <v/>
      </c>
      <c r="B40" s="193"/>
      <c r="C40" s="312">
        <v>9</v>
      </c>
      <c r="D40" s="188"/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4"/>
      <c r="AC40" s="174"/>
      <c r="AD40" s="82" t="str">
        <f t="shared" si="0"/>
        <v/>
      </c>
      <c r="AE40" s="126" t="str">
        <f t="shared" si="1"/>
        <v/>
      </c>
      <c r="AF40" s="182"/>
      <c r="AG40" s="138" t="s">
        <v>25</v>
      </c>
      <c r="AH40" s="148"/>
      <c r="AI40" s="148"/>
      <c r="AJ40" s="148"/>
      <c r="AK40" s="148"/>
      <c r="AL40" s="148"/>
      <c r="AM40" s="148"/>
      <c r="AN40" s="101"/>
      <c r="AO40" s="149"/>
      <c r="AP40" s="149"/>
      <c r="AQ40" s="101"/>
      <c r="AR40" s="140" t="str">
        <f>": "&amp;MAX(MAX(AE8:AE27),MAX(AE32:AE51))</f>
        <v>: 90</v>
      </c>
      <c r="AS40" s="150"/>
      <c r="AT40" s="7"/>
    </row>
    <row r="41" spans="1:46" ht="12.6" customHeight="1">
      <c r="A41" s="274" t="str">
        <f>IF(OR(C41="",D41=""),"","10")</f>
        <v/>
      </c>
      <c r="B41" s="193"/>
      <c r="C41" s="312">
        <v>10</v>
      </c>
      <c r="D41" s="188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82" t="str">
        <f t="shared" si="0"/>
        <v/>
      </c>
      <c r="AE41" s="126" t="str">
        <f t="shared" si="1"/>
        <v/>
      </c>
      <c r="AF41" s="182"/>
      <c r="AG41" s="142" t="s">
        <v>26</v>
      </c>
      <c r="AH41" s="151"/>
      <c r="AI41" s="151"/>
      <c r="AJ41" s="151"/>
      <c r="AK41" s="151"/>
      <c r="AL41" s="151"/>
      <c r="AM41" s="151"/>
      <c r="AN41" s="104"/>
      <c r="AO41" s="152"/>
      <c r="AP41" s="152"/>
      <c r="AQ41" s="104"/>
      <c r="AR41" s="144" t="str">
        <f>": "&amp;MIN(MIN(AE8:AE27),MIN(AE32:AE51))</f>
        <v>: 0</v>
      </c>
      <c r="AS41" s="153"/>
      <c r="AT41" s="7"/>
    </row>
    <row r="42" spans="1:46" ht="12.6" customHeight="1">
      <c r="A42" s="274" t="str">
        <f>IF(OR(C42="",D42=""),"","11")</f>
        <v/>
      </c>
      <c r="B42" s="193"/>
      <c r="C42" s="312">
        <v>11</v>
      </c>
      <c r="D42" s="188"/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4"/>
      <c r="AC42" s="174"/>
      <c r="AD42" s="82" t="str">
        <f t="shared" si="0"/>
        <v/>
      </c>
      <c r="AE42" s="126" t="str">
        <f t="shared" si="1"/>
        <v/>
      </c>
      <c r="AF42" s="182"/>
      <c r="AG42" s="146" t="s">
        <v>15</v>
      </c>
      <c r="AH42" s="154"/>
      <c r="AI42" s="154"/>
      <c r="AJ42" s="154"/>
      <c r="AK42" s="154"/>
      <c r="AL42" s="154"/>
      <c r="AM42" s="154"/>
      <c r="AN42" s="107"/>
      <c r="AO42" s="155"/>
      <c r="AP42" s="156"/>
      <c r="AQ42" s="107"/>
      <c r="AR42" s="157" t="e">
        <f>IF(OR(AD29="0",AD53="0"),": 0",": "&amp;ROUND(AVERAGE(AE8:AE27,AE32:AE51),0))</f>
        <v>#N/A</v>
      </c>
      <c r="AS42" s="158"/>
      <c r="AT42" s="7"/>
    </row>
    <row r="43" spans="1:46" ht="12.6" customHeight="1">
      <c r="A43" s="274" t="str">
        <f>IF(OR(C43="",D43=""),"","12")</f>
        <v/>
      </c>
      <c r="B43" s="193"/>
      <c r="C43" s="312">
        <v>12</v>
      </c>
      <c r="D43" s="188"/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4"/>
      <c r="AC43" s="174"/>
      <c r="AD43" s="82" t="str">
        <f t="shared" si="0"/>
        <v/>
      </c>
      <c r="AE43" s="126" t="str">
        <f t="shared" si="1"/>
        <v/>
      </c>
      <c r="AF43" s="182"/>
      <c r="AG43" s="184"/>
      <c r="AH43" s="184"/>
      <c r="AI43" s="184"/>
      <c r="AJ43" s="184"/>
      <c r="AK43" s="184"/>
      <c r="AL43" s="184"/>
      <c r="AM43" s="184"/>
      <c r="AN43" s="184"/>
      <c r="AO43" s="184"/>
      <c r="AP43" s="184"/>
      <c r="AQ43" s="184"/>
      <c r="AR43" s="184"/>
      <c r="AS43" s="184"/>
      <c r="AT43" s="7"/>
    </row>
    <row r="44" spans="1:46" ht="12.6" customHeight="1">
      <c r="A44" s="274" t="str">
        <f>IF(OR(C44="",D44=""),"","13")</f>
        <v/>
      </c>
      <c r="B44" s="193"/>
      <c r="C44" s="312">
        <v>13</v>
      </c>
      <c r="D44" s="188"/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4"/>
      <c r="AC44" s="174"/>
      <c r="AD44" s="82" t="str">
        <f t="shared" si="0"/>
        <v/>
      </c>
      <c r="AE44" s="126" t="str">
        <f t="shared" si="1"/>
        <v/>
      </c>
      <c r="AF44" s="182"/>
      <c r="AG44" s="282" t="s">
        <v>31</v>
      </c>
      <c r="AH44" s="283"/>
      <c r="AI44" s="283"/>
      <c r="AJ44" s="283"/>
      <c r="AK44" s="284"/>
      <c r="AL44" s="185"/>
      <c r="AM44" s="185"/>
      <c r="AN44" s="185"/>
      <c r="AO44" s="185"/>
      <c r="AP44" s="185"/>
      <c r="AQ44" s="185"/>
      <c r="AR44" s="185"/>
      <c r="AS44" s="185"/>
      <c r="AT44" s="7"/>
    </row>
    <row r="45" spans="1:46" ht="12" customHeight="1">
      <c r="A45" s="274" t="str">
        <f>IF(OR(C45="",D45=""),"","14")</f>
        <v/>
      </c>
      <c r="B45" s="193"/>
      <c r="C45" s="312">
        <v>14</v>
      </c>
      <c r="D45" s="188"/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4"/>
      <c r="AC45" s="174"/>
      <c r="AD45" s="82" t="str">
        <f t="shared" si="0"/>
        <v/>
      </c>
      <c r="AE45" s="126" t="str">
        <f t="shared" si="1"/>
        <v/>
      </c>
      <c r="AF45" s="182"/>
      <c r="AG45" s="172"/>
      <c r="AH45" s="165"/>
      <c r="AI45" s="165"/>
      <c r="AJ45" s="165"/>
      <c r="AK45" s="165"/>
      <c r="AL45" s="159"/>
      <c r="AM45" s="139" t="s">
        <v>50</v>
      </c>
      <c r="AN45" s="148"/>
      <c r="AO45" s="148"/>
      <c r="AP45" s="148"/>
      <c r="AQ45" s="148"/>
      <c r="AR45" s="140" t="str">
        <f>": "&amp;((COUNTIF(AD8:AD27,"&lt;70")+(COUNTIF(AD32:AD51,"&lt;70"))-((COUNTIF(AD8:AD27,"&lt;60")+(COUNTIF(AD32:AD51,"&lt;60"))))))</f>
        <v>: 1</v>
      </c>
      <c r="AS45" s="150"/>
      <c r="AT45" s="7"/>
    </row>
    <row r="46" spans="1:46" ht="12.6" customHeight="1">
      <c r="A46" s="274" t="str">
        <f>IF(OR(C46="",D46=""),"","15")</f>
        <v/>
      </c>
      <c r="B46" s="193"/>
      <c r="C46" s="312">
        <v>15</v>
      </c>
      <c r="D46" s="188"/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82" t="str">
        <f t="shared" si="0"/>
        <v/>
      </c>
      <c r="AE46" s="126" t="str">
        <f t="shared" si="1"/>
        <v/>
      </c>
      <c r="AF46" s="182"/>
      <c r="AG46" s="142" t="s">
        <v>48</v>
      </c>
      <c r="AH46" s="151"/>
      <c r="AI46" s="151"/>
      <c r="AJ46" s="151"/>
      <c r="AK46" s="151"/>
      <c r="AL46" s="160" t="str">
        <f>": "&amp;COUNTIF(AD8:AD27,"&lt;=49")+COUNTIF(AD32:AD51,"&lt;=49")</f>
        <v>: 1</v>
      </c>
      <c r="AM46" s="143" t="s">
        <v>43</v>
      </c>
      <c r="AN46" s="151"/>
      <c r="AO46" s="151"/>
      <c r="AP46" s="151"/>
      <c r="AQ46" s="151"/>
      <c r="AR46" s="144" t="str">
        <f>": "&amp;((COUNTIF(AD8:AD27,"&lt;85")+(COUNTIF(AD32:AD51,"&lt;85"))-((COUNTIF(AD8:AD27,"&lt;70")+(COUNTIF(AD32:AD51,"&lt;70"))))))</f>
        <v>: 1</v>
      </c>
      <c r="AS46" s="153"/>
      <c r="AT46" s="7"/>
    </row>
    <row r="47" spans="1:46" ht="12.6" customHeight="1">
      <c r="A47" s="274" t="str">
        <f>IF(OR(C47="",D47=""),"","16")</f>
        <v/>
      </c>
      <c r="B47" s="193"/>
      <c r="C47" s="312">
        <v>16</v>
      </c>
      <c r="D47" s="188"/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82" t="str">
        <f t="shared" si="0"/>
        <v/>
      </c>
      <c r="AE47" s="126" t="str">
        <f t="shared" si="1"/>
        <v/>
      </c>
      <c r="AF47" s="182"/>
      <c r="AG47" s="146" t="s">
        <v>49</v>
      </c>
      <c r="AH47" s="154"/>
      <c r="AI47" s="154"/>
      <c r="AJ47" s="154"/>
      <c r="AK47" s="154"/>
      <c r="AL47" s="161" t="str">
        <f>": "&amp;((COUNTIF(AD8:AD27,"&lt;60")+(COUNTIF(AD32:AD51,"&lt;60"))-((COUNTIF(AD8:AD27,"&lt;50")+(COUNTIF(AD32:AD51,"&lt;50"))))))</f>
        <v>: 1</v>
      </c>
      <c r="AM47" s="162" t="s">
        <v>44</v>
      </c>
      <c r="AN47" s="154"/>
      <c r="AO47" s="154"/>
      <c r="AP47" s="154"/>
      <c r="AQ47" s="154"/>
      <c r="AR47" s="157" t="str">
        <f>": "&amp;((COUNTIF(AD8:AD27,"&lt;101")+(COUNTIF(AD32:AD51,"&lt;101"))-((COUNTIF(AD8:AD27,"&lt;85")+(COUNTIF(AD32:AD51,"&lt;85"))))))</f>
        <v>: 1</v>
      </c>
      <c r="AS47" s="158"/>
      <c r="AT47" s="7"/>
    </row>
    <row r="48" spans="1:46" ht="12.6" customHeight="1">
      <c r="A48" s="274" t="str">
        <f>IF(OR(C48="",D48=""),"","17")</f>
        <v/>
      </c>
      <c r="B48" s="193"/>
      <c r="C48" s="312">
        <v>17</v>
      </c>
      <c r="D48" s="188"/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82" t="str">
        <f t="shared" si="0"/>
        <v/>
      </c>
      <c r="AE48" s="126" t="str">
        <f t="shared" si="1"/>
        <v/>
      </c>
      <c r="AF48" s="182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</row>
    <row r="49" spans="1:46" ht="12.6" customHeight="1">
      <c r="A49" s="274" t="str">
        <f>IF(OR(C49="",D49=""),"","18")</f>
        <v/>
      </c>
      <c r="B49" s="193"/>
      <c r="C49" s="312">
        <v>18</v>
      </c>
      <c r="D49" s="188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82" t="str">
        <f t="shared" si="0"/>
        <v/>
      </c>
      <c r="AE49" s="126" t="str">
        <f t="shared" si="1"/>
        <v/>
      </c>
      <c r="AF49" s="182"/>
      <c r="AG49" s="272" t="s">
        <v>24</v>
      </c>
      <c r="AH49" s="273"/>
      <c r="AI49" s="273"/>
      <c r="AJ49" s="273"/>
      <c r="AK49" s="273"/>
      <c r="AL49" s="134"/>
      <c r="AM49" s="58"/>
      <c r="AN49" s="72" t="s">
        <v>27</v>
      </c>
      <c r="AO49" s="58"/>
      <c r="AP49" s="58"/>
      <c r="AQ49" s="58"/>
      <c r="AR49" s="64"/>
      <c r="AS49" s="65"/>
      <c r="AT49" s="7"/>
    </row>
    <row r="50" spans="1:46" ht="12.6" customHeight="1">
      <c r="A50" s="274" t="str">
        <f>IF(OR(C50="",D50=""),"","19")</f>
        <v/>
      </c>
      <c r="B50" s="193"/>
      <c r="C50" s="312">
        <v>19</v>
      </c>
      <c r="D50" s="188"/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82" t="str">
        <f t="shared" si="0"/>
        <v/>
      </c>
      <c r="AE50" s="126" t="str">
        <f t="shared" si="1"/>
        <v/>
      </c>
      <c r="AF50" s="182"/>
      <c r="AG50" s="171"/>
      <c r="AH50" s="135"/>
      <c r="AI50" s="135"/>
      <c r="AJ50" s="135"/>
      <c r="AK50" s="135"/>
      <c r="AL50" s="135"/>
      <c r="AM50" s="166"/>
      <c r="AN50" s="265">
        <f>IF(T3=0,"0",ROUND((((COUNTIF(AD8:AD27,"&gt;=50")+COUNTIF(AD32:AD51,"&gt;=50"))*100)/T3),0))</f>
        <v>80</v>
      </c>
      <c r="AO50" s="266"/>
      <c r="AP50" s="167"/>
      <c r="AQ50" s="61"/>
      <c r="AR50" s="67"/>
      <c r="AS50" s="68"/>
      <c r="AT50" s="7"/>
    </row>
    <row r="51" spans="1:46" ht="12.6" customHeight="1">
      <c r="A51" s="274" t="str">
        <f>IF(OR(C51="",D51=""),"","20")</f>
        <v/>
      </c>
      <c r="B51" s="193"/>
      <c r="C51" s="312">
        <v>20</v>
      </c>
      <c r="D51" s="188"/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82" t="str">
        <f t="shared" si="0"/>
        <v/>
      </c>
      <c r="AE51" s="126" t="str">
        <f t="shared" si="1"/>
        <v/>
      </c>
      <c r="AF51" s="182"/>
      <c r="AG51" s="59" t="s">
        <v>28</v>
      </c>
      <c r="AH51" s="60"/>
      <c r="AI51" s="60"/>
      <c r="AJ51" s="169" t="str">
        <f>"%"&amp;ROUND(AN50,0)</f>
        <v>%80</v>
      </c>
      <c r="AK51" s="118"/>
      <c r="AL51" s="60"/>
      <c r="AM51" s="167"/>
      <c r="AN51" s="266">
        <f>100-AN50</f>
        <v>20</v>
      </c>
      <c r="AO51" s="266"/>
      <c r="AP51" s="167"/>
      <c r="AQ51" s="61"/>
      <c r="AR51" s="67"/>
      <c r="AS51" s="68"/>
      <c r="AT51" s="7"/>
    </row>
    <row r="52" spans="1:46" ht="15" customHeight="1">
      <c r="A52" s="279" t="s">
        <v>0</v>
      </c>
      <c r="B52" s="226"/>
      <c r="C52" s="226"/>
      <c r="D52" s="226"/>
      <c r="E52" s="115">
        <f t="shared" ref="E52:AC52" si="4">IF(OR(E31="",COUNTIF(E32:E51,"&gt;"&amp;E31)&gt;0),"H",SUM(E32:E51))</f>
        <v>0</v>
      </c>
      <c r="F52" s="115">
        <f t="shared" si="4"/>
        <v>0</v>
      </c>
      <c r="G52" s="115">
        <f t="shared" si="4"/>
        <v>0</v>
      </c>
      <c r="H52" s="115">
        <f t="shared" si="4"/>
        <v>0</v>
      </c>
      <c r="I52" s="115">
        <f t="shared" si="4"/>
        <v>0</v>
      </c>
      <c r="J52" s="115">
        <f t="shared" si="4"/>
        <v>0</v>
      </c>
      <c r="K52" s="115">
        <f t="shared" si="4"/>
        <v>0</v>
      </c>
      <c r="L52" s="115">
        <f t="shared" si="4"/>
        <v>0</v>
      </c>
      <c r="M52" s="115">
        <f t="shared" si="4"/>
        <v>0</v>
      </c>
      <c r="N52" s="115">
        <f t="shared" si="4"/>
        <v>0</v>
      </c>
      <c r="O52" s="115" t="str">
        <f t="shared" si="4"/>
        <v>H</v>
      </c>
      <c r="P52" s="115" t="str">
        <f t="shared" si="4"/>
        <v>H</v>
      </c>
      <c r="Q52" s="115" t="str">
        <f t="shared" si="4"/>
        <v>H</v>
      </c>
      <c r="R52" s="115" t="str">
        <f t="shared" si="4"/>
        <v>H</v>
      </c>
      <c r="S52" s="115" t="str">
        <f t="shared" si="4"/>
        <v>H</v>
      </c>
      <c r="T52" s="115" t="str">
        <f t="shared" si="4"/>
        <v>H</v>
      </c>
      <c r="U52" s="115" t="str">
        <f t="shared" si="4"/>
        <v>H</v>
      </c>
      <c r="V52" s="115" t="str">
        <f t="shared" si="4"/>
        <v>H</v>
      </c>
      <c r="W52" s="115" t="str">
        <f t="shared" si="4"/>
        <v>H</v>
      </c>
      <c r="X52" s="115" t="str">
        <f t="shared" si="4"/>
        <v>H</v>
      </c>
      <c r="Y52" s="115" t="str">
        <f t="shared" si="4"/>
        <v>H</v>
      </c>
      <c r="Z52" s="115" t="str">
        <f t="shared" si="4"/>
        <v>H</v>
      </c>
      <c r="AA52" s="115" t="str">
        <f t="shared" si="4"/>
        <v>H</v>
      </c>
      <c r="AB52" s="115" t="str">
        <f t="shared" si="4"/>
        <v>H</v>
      </c>
      <c r="AC52" s="115" t="str">
        <f t="shared" si="4"/>
        <v>H</v>
      </c>
      <c r="AD52" s="83">
        <f>IF(SUM(E52:AC52)=SUM(AD32:AD51),SUM(E52:AC52),"hata var")</f>
        <v>0</v>
      </c>
      <c r="AE52" s="126">
        <f>ROUND(AD52,0)</f>
        <v>0</v>
      </c>
      <c r="AF52" s="183"/>
      <c r="AG52" s="59" t="s">
        <v>29</v>
      </c>
      <c r="AH52" s="60"/>
      <c r="AI52" s="60"/>
      <c r="AJ52" s="170" t="str">
        <f>"%"&amp;ROUND(AN51,0)</f>
        <v>%20</v>
      </c>
      <c r="AK52" s="119"/>
      <c r="AL52" s="60"/>
      <c r="AM52" s="167"/>
      <c r="AN52" s="167"/>
      <c r="AO52" s="167"/>
      <c r="AP52" s="167"/>
      <c r="AQ52" s="61"/>
      <c r="AR52" s="67"/>
      <c r="AS52" s="68"/>
      <c r="AT52" s="7"/>
    </row>
    <row r="53" spans="1:46" ht="14.25" customHeight="1" thickBot="1">
      <c r="A53" s="280" t="s">
        <v>2</v>
      </c>
      <c r="B53" s="281"/>
      <c r="C53" s="281"/>
      <c r="D53" s="281"/>
      <c r="E53" s="127" t="e">
        <f>IF(OR($T$3=0,E31="",E52="",E52="H"),"0",E52*100/(LOOKUP(2,1/($A$32:$A$51&lt;&gt;""),$A$32:$A$51)*E31))</f>
        <v>#N/A</v>
      </c>
      <c r="F53" s="127" t="e">
        <f t="shared" ref="F53:AC53" si="5">IF(OR($T$3=0,F31="",F52="",F52="H"),"0",F52*100/(LOOKUP(2,1/($A$32:$A$51&lt;&gt;""),$A$32:$A$51)*F31))</f>
        <v>#N/A</v>
      </c>
      <c r="G53" s="127" t="e">
        <f t="shared" si="5"/>
        <v>#N/A</v>
      </c>
      <c r="H53" s="127" t="e">
        <f t="shared" si="5"/>
        <v>#N/A</v>
      </c>
      <c r="I53" s="127" t="e">
        <f t="shared" si="5"/>
        <v>#N/A</v>
      </c>
      <c r="J53" s="127" t="e">
        <f t="shared" si="5"/>
        <v>#N/A</v>
      </c>
      <c r="K53" s="127" t="e">
        <f t="shared" si="5"/>
        <v>#N/A</v>
      </c>
      <c r="L53" s="127" t="e">
        <f t="shared" si="5"/>
        <v>#N/A</v>
      </c>
      <c r="M53" s="127" t="e">
        <f t="shared" si="5"/>
        <v>#N/A</v>
      </c>
      <c r="N53" s="127" t="e">
        <f t="shared" si="5"/>
        <v>#N/A</v>
      </c>
      <c r="O53" s="127" t="str">
        <f t="shared" si="5"/>
        <v>0</v>
      </c>
      <c r="P53" s="127" t="str">
        <f t="shared" si="5"/>
        <v>0</v>
      </c>
      <c r="Q53" s="127" t="str">
        <f t="shared" si="5"/>
        <v>0</v>
      </c>
      <c r="R53" s="127" t="str">
        <f t="shared" si="5"/>
        <v>0</v>
      </c>
      <c r="S53" s="127" t="str">
        <f t="shared" si="5"/>
        <v>0</v>
      </c>
      <c r="T53" s="127" t="str">
        <f t="shared" si="5"/>
        <v>0</v>
      </c>
      <c r="U53" s="127" t="str">
        <f t="shared" si="5"/>
        <v>0</v>
      </c>
      <c r="V53" s="127" t="str">
        <f t="shared" si="5"/>
        <v>0</v>
      </c>
      <c r="W53" s="127" t="str">
        <f t="shared" si="5"/>
        <v>0</v>
      </c>
      <c r="X53" s="127" t="str">
        <f t="shared" si="5"/>
        <v>0</v>
      </c>
      <c r="Y53" s="127" t="str">
        <f t="shared" si="5"/>
        <v>0</v>
      </c>
      <c r="Z53" s="127" t="str">
        <f t="shared" si="5"/>
        <v>0</v>
      </c>
      <c r="AA53" s="127" t="str">
        <f t="shared" si="5"/>
        <v>0</v>
      </c>
      <c r="AB53" s="127" t="str">
        <f t="shared" si="5"/>
        <v>0</v>
      </c>
      <c r="AC53" s="127" t="str">
        <f t="shared" si="5"/>
        <v>0</v>
      </c>
      <c r="AD53" s="128" t="e">
        <f>IF(OR(E53="0",E53=""),"0",ROUND(AVERAGE(E53:AC53),1))</f>
        <v>#N/A</v>
      </c>
      <c r="AE53" s="129"/>
      <c r="AF53" s="130"/>
      <c r="AG53" s="69"/>
      <c r="AH53" s="70"/>
      <c r="AI53" s="70"/>
      <c r="AJ53" s="70"/>
      <c r="AK53" s="70"/>
      <c r="AL53" s="70"/>
      <c r="AM53" s="168"/>
      <c r="AN53" s="168"/>
      <c r="AO53" s="168"/>
      <c r="AP53" s="168"/>
      <c r="AQ53" s="70"/>
      <c r="AR53" s="70"/>
      <c r="AS53" s="71"/>
      <c r="AT53" s="37"/>
    </row>
    <row r="54" spans="1:46" ht="14.25" customHeight="1">
      <c r="A54" s="247" t="s">
        <v>47</v>
      </c>
      <c r="B54" s="247"/>
      <c r="C54" s="247"/>
      <c r="D54" s="247"/>
      <c r="E54" s="247"/>
      <c r="F54" s="247"/>
      <c r="G54" s="247"/>
      <c r="H54" s="247"/>
      <c r="I54" s="247"/>
      <c r="J54" s="247"/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47"/>
      <c r="AF54" s="248"/>
      <c r="AT54" s="38"/>
    </row>
    <row r="55" spans="1:46" s="179" customFormat="1" ht="14.25" customHeight="1">
      <c r="A55" s="39"/>
      <c r="B55" s="39"/>
      <c r="C55" s="313"/>
      <c r="D55" s="39"/>
      <c r="E55" s="3">
        <v>1</v>
      </c>
      <c r="F55" s="3">
        <v>2</v>
      </c>
      <c r="G55" s="3">
        <v>3</v>
      </c>
      <c r="H55" s="3">
        <v>4</v>
      </c>
      <c r="I55" s="3">
        <v>5</v>
      </c>
      <c r="J55" s="3">
        <v>6</v>
      </c>
      <c r="K55" s="3">
        <v>7</v>
      </c>
      <c r="L55" s="3">
        <v>8</v>
      </c>
      <c r="M55" s="3">
        <v>9</v>
      </c>
      <c r="N55" s="3">
        <v>10</v>
      </c>
      <c r="O55" s="3">
        <v>11</v>
      </c>
      <c r="P55" s="3">
        <v>12</v>
      </c>
      <c r="Q55" s="3">
        <v>13</v>
      </c>
      <c r="R55" s="3">
        <v>14</v>
      </c>
      <c r="S55" s="3">
        <v>15</v>
      </c>
      <c r="T55" s="3">
        <v>16</v>
      </c>
      <c r="U55" s="3">
        <v>17</v>
      </c>
      <c r="V55" s="3">
        <v>18</v>
      </c>
      <c r="W55" s="3">
        <v>19</v>
      </c>
      <c r="X55" s="3">
        <v>20</v>
      </c>
      <c r="Y55" s="3">
        <v>21</v>
      </c>
      <c r="Z55" s="3">
        <v>22</v>
      </c>
      <c r="AA55" s="3">
        <v>23</v>
      </c>
      <c r="AB55" s="3">
        <v>24</v>
      </c>
      <c r="AC55" s="3">
        <v>25</v>
      </c>
      <c r="AD55" s="3"/>
      <c r="AE55" s="3"/>
      <c r="AF55" s="3"/>
      <c r="AG55" s="249" t="s">
        <v>30</v>
      </c>
      <c r="AH55" s="250"/>
      <c r="AI55" s="250"/>
      <c r="AJ55" s="250"/>
      <c r="AK55" s="250"/>
      <c r="AL55" s="250"/>
      <c r="AM55" s="250"/>
      <c r="AN55" s="250"/>
      <c r="AO55" s="250"/>
      <c r="AP55" s="250"/>
      <c r="AQ55" s="250"/>
      <c r="AR55" s="250"/>
      <c r="AS55" s="251"/>
      <c r="AT55" s="40"/>
    </row>
    <row r="56" spans="1:46" s="179" customFormat="1">
      <c r="A56" s="42"/>
      <c r="B56" s="43"/>
      <c r="C56" s="44"/>
      <c r="D56" s="43" t="s">
        <v>12</v>
      </c>
      <c r="E56" s="44">
        <f>IF(OR(E28=0,E28="H",E52=0,E52="H"),0,100)</f>
        <v>0</v>
      </c>
      <c r="F56" s="44">
        <f t="shared" ref="F56:AC56" si="6">IF(OR(F28=0,F28="H",F52=0,F52="H"),0,100)</f>
        <v>0</v>
      </c>
      <c r="G56" s="44">
        <f t="shared" si="6"/>
        <v>0</v>
      </c>
      <c r="H56" s="44">
        <f t="shared" si="6"/>
        <v>0</v>
      </c>
      <c r="I56" s="44">
        <f t="shared" si="6"/>
        <v>0</v>
      </c>
      <c r="J56" s="44">
        <f t="shared" si="6"/>
        <v>0</v>
      </c>
      <c r="K56" s="44">
        <f t="shared" si="6"/>
        <v>0</v>
      </c>
      <c r="L56" s="44">
        <f t="shared" si="6"/>
        <v>0</v>
      </c>
      <c r="M56" s="44">
        <f t="shared" si="6"/>
        <v>0</v>
      </c>
      <c r="N56" s="44">
        <f t="shared" si="6"/>
        <v>0</v>
      </c>
      <c r="O56" s="44">
        <f t="shared" si="6"/>
        <v>0</v>
      </c>
      <c r="P56" s="44">
        <f t="shared" si="6"/>
        <v>0</v>
      </c>
      <c r="Q56" s="44">
        <f t="shared" si="6"/>
        <v>0</v>
      </c>
      <c r="R56" s="44">
        <f t="shared" si="6"/>
        <v>0</v>
      </c>
      <c r="S56" s="44">
        <f t="shared" si="6"/>
        <v>0</v>
      </c>
      <c r="T56" s="44">
        <f t="shared" si="6"/>
        <v>0</v>
      </c>
      <c r="U56" s="44">
        <f t="shared" si="6"/>
        <v>0</v>
      </c>
      <c r="V56" s="44">
        <f t="shared" si="6"/>
        <v>0</v>
      </c>
      <c r="W56" s="44">
        <f t="shared" si="6"/>
        <v>0</v>
      </c>
      <c r="X56" s="44">
        <f t="shared" si="6"/>
        <v>0</v>
      </c>
      <c r="Y56" s="44">
        <f t="shared" si="6"/>
        <v>0</v>
      </c>
      <c r="Z56" s="44">
        <f t="shared" si="6"/>
        <v>0</v>
      </c>
      <c r="AA56" s="44">
        <f t="shared" si="6"/>
        <v>0</v>
      </c>
      <c r="AB56" s="44">
        <f t="shared" si="6"/>
        <v>0</v>
      </c>
      <c r="AC56" s="44">
        <f t="shared" si="6"/>
        <v>0</v>
      </c>
      <c r="AD56" s="44"/>
      <c r="AE56" s="44"/>
      <c r="AF56" s="44"/>
      <c r="AG56" s="256" t="s">
        <v>58</v>
      </c>
      <c r="AH56" s="257"/>
      <c r="AI56" s="257"/>
      <c r="AJ56" s="257"/>
      <c r="AK56" s="257"/>
      <c r="AL56" s="257"/>
      <c r="AM56" s="257"/>
      <c r="AN56" s="257"/>
      <c r="AO56" s="257"/>
      <c r="AP56" s="257"/>
      <c r="AQ56" s="257"/>
      <c r="AR56" s="257"/>
      <c r="AS56" s="258"/>
      <c r="AT56" s="40"/>
    </row>
    <row r="57" spans="1:46" s="179" customFormat="1">
      <c r="A57" s="42"/>
      <c r="B57" s="45"/>
      <c r="C57" s="46"/>
      <c r="D57" s="45" t="s">
        <v>13</v>
      </c>
      <c r="E57" s="136" t="e">
        <f>IF($AR10="H",0,$AR10)</f>
        <v>#N/A</v>
      </c>
      <c r="F57" s="136" t="e">
        <f>IF($AR11="H",0,$AR11)</f>
        <v>#N/A</v>
      </c>
      <c r="G57" s="136" t="e">
        <f>IF($AR12="H",0,$AR12)</f>
        <v>#N/A</v>
      </c>
      <c r="H57" s="136" t="e">
        <f>IF($AR13="H",0,$AR13)</f>
        <v>#N/A</v>
      </c>
      <c r="I57" s="136" t="e">
        <f>IF($AR14="H",0,$AR14)</f>
        <v>#N/A</v>
      </c>
      <c r="J57" s="136" t="e">
        <f>IF($AR15="H",0,$AR15)</f>
        <v>#N/A</v>
      </c>
      <c r="K57" s="136" t="e">
        <f>IF($AR16="H",0,$AR16)</f>
        <v>#N/A</v>
      </c>
      <c r="L57" s="136" t="e">
        <f>IF($AR17="H",0,$AR17)</f>
        <v>#N/A</v>
      </c>
      <c r="M57" s="136" t="e">
        <f>IF($AR18="H",0,$AR18)</f>
        <v>#N/A</v>
      </c>
      <c r="N57" s="136" t="e">
        <f>IF($AR19="H",0,$AR19)</f>
        <v>#N/A</v>
      </c>
      <c r="O57" s="136">
        <f>IF($AR20="H",0,$AR20)</f>
        <v>0</v>
      </c>
      <c r="P57" s="136">
        <f>IF($AR21="H",0,$AR21)</f>
        <v>0</v>
      </c>
      <c r="Q57" s="136">
        <f>IF($AR22="H",0,$AR22)</f>
        <v>0</v>
      </c>
      <c r="R57" s="136">
        <f>IF($AR23="H",0,$AR23)</f>
        <v>0</v>
      </c>
      <c r="S57" s="136">
        <f>IF($AR24="H",0,$AR24)</f>
        <v>0</v>
      </c>
      <c r="T57" s="136">
        <f>IF($AR25="H",0,$AR25)</f>
        <v>0</v>
      </c>
      <c r="U57" s="136">
        <f>IF($AR26="H",0,$AR26)</f>
        <v>0</v>
      </c>
      <c r="V57" s="136">
        <f>IF($AR27="H",0,$AR27)</f>
        <v>0</v>
      </c>
      <c r="W57" s="136">
        <f>IF($AR28="H",0,$AR28)</f>
        <v>0</v>
      </c>
      <c r="X57" s="136">
        <f>IF($AR29="H",0,$AR29)</f>
        <v>0</v>
      </c>
      <c r="Y57" s="136">
        <f>IF($AR30="H",0,$AR30)</f>
        <v>0</v>
      </c>
      <c r="Z57" s="136">
        <f>IF($AR31="H",0,$AR31)</f>
        <v>0</v>
      </c>
      <c r="AA57" s="136">
        <f>IF($AR32="H",0,$AR32)</f>
        <v>0</v>
      </c>
      <c r="AB57" s="136">
        <f>IF($AR33="H",0,$AR33)</f>
        <v>0</v>
      </c>
      <c r="AC57" s="136">
        <f>IF($AR34="H",0,$AR34)</f>
        <v>0</v>
      </c>
      <c r="AD57" s="46"/>
      <c r="AE57" s="46"/>
      <c r="AF57" s="46"/>
      <c r="AG57" s="259"/>
      <c r="AH57" s="260"/>
      <c r="AI57" s="260"/>
      <c r="AJ57" s="260"/>
      <c r="AK57" s="260"/>
      <c r="AL57" s="260"/>
      <c r="AM57" s="260"/>
      <c r="AN57" s="260"/>
      <c r="AO57" s="260"/>
      <c r="AP57" s="260"/>
      <c r="AQ57" s="260"/>
      <c r="AR57" s="260"/>
      <c r="AS57" s="261"/>
      <c r="AT57" s="42"/>
    </row>
    <row r="58" spans="1:46">
      <c r="A58" s="42"/>
      <c r="B58" s="45"/>
      <c r="C58" s="46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262"/>
      <c r="AH58" s="263"/>
      <c r="AI58" s="263"/>
      <c r="AJ58" s="263"/>
      <c r="AK58" s="263"/>
      <c r="AL58" s="263"/>
      <c r="AM58" s="263"/>
      <c r="AN58" s="263"/>
      <c r="AO58" s="263"/>
      <c r="AP58" s="263"/>
      <c r="AQ58" s="263"/>
      <c r="AR58" s="263"/>
      <c r="AS58" s="264"/>
      <c r="AT58" s="47"/>
    </row>
    <row r="59" spans="1:46">
      <c r="A59" s="42"/>
      <c r="B59" s="45"/>
      <c r="C59" s="46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47"/>
    </row>
    <row r="60" spans="1:46">
      <c r="A60" s="42"/>
      <c r="B60" s="45"/>
      <c r="C60" s="46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  <c r="AF60" s="45"/>
      <c r="AG60" s="227" t="s">
        <v>21</v>
      </c>
      <c r="AH60" s="228"/>
      <c r="AI60" s="228"/>
      <c r="AJ60" s="228"/>
      <c r="AK60" s="228"/>
      <c r="AL60" s="228"/>
      <c r="AM60" s="228"/>
      <c r="AN60" s="228"/>
      <c r="AO60" s="228"/>
      <c r="AP60" s="228"/>
      <c r="AQ60" s="228"/>
      <c r="AR60" s="228"/>
      <c r="AS60" s="229"/>
      <c r="AT60" s="47"/>
    </row>
    <row r="61" spans="1:46">
      <c r="A61" s="42"/>
      <c r="B61" s="45"/>
      <c r="C61" s="46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  <c r="AF61" s="45"/>
      <c r="AG61" s="51"/>
      <c r="AH61" s="12"/>
      <c r="AI61" s="12"/>
      <c r="AJ61" s="52"/>
      <c r="AK61" s="52"/>
      <c r="AL61" s="53"/>
      <c r="AM61" s="12"/>
      <c r="AN61" s="12"/>
      <c r="AO61" s="52"/>
      <c r="AP61" s="52"/>
      <c r="AQ61" s="52"/>
      <c r="AR61" s="52"/>
      <c r="AS61" s="186"/>
      <c r="AT61" s="47"/>
    </row>
    <row r="62" spans="1:46">
      <c r="A62" s="42"/>
      <c r="B62" s="45"/>
      <c r="C62" s="46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189"/>
      <c r="AH62" s="190"/>
      <c r="AI62" s="190"/>
      <c r="AJ62" s="190"/>
      <c r="AK62" s="190"/>
      <c r="AL62" s="190"/>
      <c r="AM62" s="190"/>
      <c r="AN62" s="223"/>
      <c r="AO62" s="223"/>
      <c r="AP62" s="223"/>
      <c r="AQ62" s="223"/>
      <c r="AR62" s="223"/>
      <c r="AS62" s="224"/>
      <c r="AT62" s="47"/>
    </row>
    <row r="63" spans="1:46">
      <c r="A63" s="42"/>
      <c r="B63" s="45"/>
      <c r="C63" s="46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45"/>
      <c r="AB63" s="45"/>
      <c r="AC63" s="45"/>
      <c r="AD63" s="45"/>
      <c r="AE63" s="45"/>
      <c r="AF63" s="45"/>
      <c r="AG63" s="225" t="s">
        <v>59</v>
      </c>
      <c r="AH63" s="223"/>
      <c r="AI63" s="223"/>
      <c r="AJ63" s="223"/>
      <c r="AK63" s="223"/>
      <c r="AL63" s="223"/>
      <c r="AM63" s="223"/>
      <c r="AN63" s="223"/>
      <c r="AO63" s="223"/>
      <c r="AP63" s="223"/>
      <c r="AQ63" s="223"/>
      <c r="AR63" s="223"/>
      <c r="AS63" s="224"/>
      <c r="AT63" s="47"/>
    </row>
    <row r="64" spans="1:46" ht="15">
      <c r="A64" s="137"/>
      <c r="B64" s="45"/>
      <c r="C64" s="46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Z64" s="45"/>
      <c r="AA64" s="45"/>
      <c r="AB64" s="45"/>
      <c r="AC64" s="45"/>
      <c r="AD64" s="45"/>
      <c r="AE64" s="45"/>
      <c r="AF64" s="45"/>
      <c r="AG64" s="244" t="s">
        <v>60</v>
      </c>
      <c r="AH64" s="245"/>
      <c r="AI64" s="245"/>
      <c r="AJ64" s="245"/>
      <c r="AK64" s="245"/>
      <c r="AL64" s="245"/>
      <c r="AM64" s="245"/>
      <c r="AN64" s="245"/>
      <c r="AO64" s="245"/>
      <c r="AP64" s="245"/>
      <c r="AQ64" s="245"/>
      <c r="AR64" s="245"/>
      <c r="AS64" s="246"/>
      <c r="AT64" s="47"/>
    </row>
    <row r="65" spans="1:46" ht="9" customHeight="1">
      <c r="A65" s="131"/>
      <c r="B65" s="132"/>
      <c r="C65" s="314"/>
      <c r="D65" s="132"/>
      <c r="E65" s="132"/>
      <c r="F65" s="132"/>
      <c r="G65" s="132"/>
      <c r="H65" s="132"/>
      <c r="I65" s="132"/>
      <c r="J65" s="132"/>
      <c r="K65" s="132"/>
      <c r="L65" s="132"/>
      <c r="M65" s="132"/>
      <c r="N65" s="132"/>
      <c r="O65" s="132"/>
      <c r="P65" s="132"/>
      <c r="Q65" s="132"/>
      <c r="R65" s="132"/>
      <c r="S65" s="132"/>
      <c r="T65" s="132"/>
      <c r="U65" s="132"/>
      <c r="V65" s="132"/>
      <c r="W65" s="132"/>
      <c r="X65" s="132"/>
      <c r="Y65" s="132"/>
      <c r="Z65" s="132"/>
      <c r="AA65" s="132"/>
      <c r="AB65" s="132"/>
      <c r="AC65" s="132"/>
      <c r="AD65" s="132"/>
      <c r="AE65" s="132"/>
      <c r="AF65" s="132"/>
      <c r="AT65" s="40"/>
    </row>
    <row r="66" spans="1:46">
      <c r="AT66" s="40"/>
    </row>
    <row r="67" spans="1:46">
      <c r="AT67" s="40"/>
    </row>
    <row r="68" spans="1:46">
      <c r="AT68" s="40"/>
    </row>
    <row r="69" spans="1:46" ht="9" customHeight="1">
      <c r="A69" s="54"/>
      <c r="B69" s="54"/>
      <c r="C69" s="316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54"/>
      <c r="AB69" s="54"/>
      <c r="AC69" s="54"/>
      <c r="AD69" s="54"/>
      <c r="AE69" s="54"/>
      <c r="AG69" s="12"/>
      <c r="AT69" s="40"/>
    </row>
  </sheetData>
  <mergeCells count="177">
    <mergeCell ref="A17:B17"/>
    <mergeCell ref="A15:B15"/>
    <mergeCell ref="A19:B19"/>
    <mergeCell ref="A18:B18"/>
    <mergeCell ref="A20:B20"/>
    <mergeCell ref="A10:B10"/>
    <mergeCell ref="A12:B12"/>
    <mergeCell ref="A13:B13"/>
    <mergeCell ref="AG28:AH28"/>
    <mergeCell ref="AG23:AH23"/>
    <mergeCell ref="AG11:AH11"/>
    <mergeCell ref="AG12:AH12"/>
    <mergeCell ref="AR3:AS3"/>
    <mergeCell ref="AO3:AP3"/>
    <mergeCell ref="AH3:AM3"/>
    <mergeCell ref="AG6:AK8"/>
    <mergeCell ref="AR6:AS9"/>
    <mergeCell ref="AL6:AQ9"/>
    <mergeCell ref="AR12:AS12"/>
    <mergeCell ref="AR13:AS13"/>
    <mergeCell ref="AG27:AH27"/>
    <mergeCell ref="AI9:AK9"/>
    <mergeCell ref="AL13:AQ13"/>
    <mergeCell ref="AR10:AS10"/>
    <mergeCell ref="AR11:AS11"/>
    <mergeCell ref="AL10:AQ10"/>
    <mergeCell ref="AL11:AQ11"/>
    <mergeCell ref="AI12:AK12"/>
    <mergeCell ref="AI11:AK11"/>
    <mergeCell ref="AG9:AH9"/>
    <mergeCell ref="AR17:AS17"/>
    <mergeCell ref="AR20:AS20"/>
    <mergeCell ref="AL19:AQ19"/>
    <mergeCell ref="AL20:AQ20"/>
    <mergeCell ref="AL14:AQ14"/>
    <mergeCell ref="AL15:AQ15"/>
    <mergeCell ref="D3:G3"/>
    <mergeCell ref="F1:AK1"/>
    <mergeCell ref="A41:B41"/>
    <mergeCell ref="A11:B11"/>
    <mergeCell ref="A27:B27"/>
    <mergeCell ref="A32:B32"/>
    <mergeCell ref="A23:B23"/>
    <mergeCell ref="A24:B24"/>
    <mergeCell ref="AG18:AH18"/>
    <mergeCell ref="AB3:AF3"/>
    <mergeCell ref="A22:B22"/>
    <mergeCell ref="A21:B21"/>
    <mergeCell ref="W3:AA3"/>
    <mergeCell ref="J3:L3"/>
    <mergeCell ref="C6:C7"/>
    <mergeCell ref="B3:C3"/>
    <mergeCell ref="T3:U3"/>
    <mergeCell ref="P3:S3"/>
    <mergeCell ref="M3:N3"/>
    <mergeCell ref="A6:B7"/>
    <mergeCell ref="AI18:AK18"/>
    <mergeCell ref="A8:B8"/>
    <mergeCell ref="AG26:AH26"/>
    <mergeCell ref="AG10:AH10"/>
    <mergeCell ref="AL16:AQ16"/>
    <mergeCell ref="A9:B9"/>
    <mergeCell ref="AR14:AS14"/>
    <mergeCell ref="AR15:AS15"/>
    <mergeCell ref="AR18:AS18"/>
    <mergeCell ref="AR19:AS19"/>
    <mergeCell ref="AR30:AS30"/>
    <mergeCell ref="AR24:AS24"/>
    <mergeCell ref="AR26:AS26"/>
    <mergeCell ref="AR29:AS29"/>
    <mergeCell ref="AR21:AS21"/>
    <mergeCell ref="AR16:AS16"/>
    <mergeCell ref="AL28:AQ28"/>
    <mergeCell ref="AG15:AH15"/>
    <mergeCell ref="AG16:AH16"/>
    <mergeCell ref="AG13:AH13"/>
    <mergeCell ref="A14:B14"/>
    <mergeCell ref="A16:B16"/>
    <mergeCell ref="A26:B26"/>
    <mergeCell ref="A25:B25"/>
    <mergeCell ref="AG24:AH24"/>
    <mergeCell ref="AG25:AH25"/>
    <mergeCell ref="AI25:AK25"/>
    <mergeCell ref="AI26:AK26"/>
    <mergeCell ref="AL29:AQ29"/>
    <mergeCell ref="AG32:AH32"/>
    <mergeCell ref="AG38:AQ38"/>
    <mergeCell ref="A33:B33"/>
    <mergeCell ref="A36:B36"/>
    <mergeCell ref="A37:B37"/>
    <mergeCell ref="A35:B35"/>
    <mergeCell ref="A34:B34"/>
    <mergeCell ref="A54:AF54"/>
    <mergeCell ref="A43:B43"/>
    <mergeCell ref="A38:B38"/>
    <mergeCell ref="AN51:AO51"/>
    <mergeCell ref="A40:B40"/>
    <mergeCell ref="A39:B39"/>
    <mergeCell ref="A53:D53"/>
    <mergeCell ref="A48:B48"/>
    <mergeCell ref="A44:B44"/>
    <mergeCell ref="A51:B51"/>
    <mergeCell ref="A52:D52"/>
    <mergeCell ref="A49:B49"/>
    <mergeCell ref="A50:B50"/>
    <mergeCell ref="AL22:AQ22"/>
    <mergeCell ref="AG49:AK49"/>
    <mergeCell ref="A42:B42"/>
    <mergeCell ref="A30:B31"/>
    <mergeCell ref="C30:C31"/>
    <mergeCell ref="A47:B47"/>
    <mergeCell ref="AG33:AH33"/>
    <mergeCell ref="AG34:AH34"/>
    <mergeCell ref="AI31:AK31"/>
    <mergeCell ref="AI24:AK24"/>
    <mergeCell ref="AL24:AQ24"/>
    <mergeCell ref="AL32:AQ32"/>
    <mergeCell ref="AI27:AK27"/>
    <mergeCell ref="AI28:AK28"/>
    <mergeCell ref="AL27:AQ27"/>
    <mergeCell ref="A45:B45"/>
    <mergeCell ref="A46:B46"/>
    <mergeCell ref="A28:D28"/>
    <mergeCell ref="A29:D29"/>
    <mergeCell ref="AG44:AK44"/>
    <mergeCell ref="AG31:AH31"/>
    <mergeCell ref="AI29:AK29"/>
    <mergeCell ref="AG29:AH29"/>
    <mergeCell ref="AL34:AQ34"/>
    <mergeCell ref="AI10:AK10"/>
    <mergeCell ref="AR22:AS22"/>
    <mergeCell ref="AR23:AS23"/>
    <mergeCell ref="AI22:AK22"/>
    <mergeCell ref="AI13:AK13"/>
    <mergeCell ref="AI14:AK14"/>
    <mergeCell ref="AI15:AK15"/>
    <mergeCell ref="AL12:AQ12"/>
    <mergeCell ref="AG19:AH19"/>
    <mergeCell ref="AG20:AH20"/>
    <mergeCell ref="AL17:AQ17"/>
    <mergeCell ref="AL18:AQ18"/>
    <mergeCell ref="AG17:AH17"/>
    <mergeCell ref="AI16:AK16"/>
    <mergeCell ref="AI17:AK17"/>
    <mergeCell ref="AI19:AK19"/>
    <mergeCell ref="AG14:AH14"/>
    <mergeCell ref="AI20:AK20"/>
    <mergeCell ref="AI23:AK23"/>
    <mergeCell ref="AL23:AQ23"/>
    <mergeCell ref="AG21:AH21"/>
    <mergeCell ref="AI21:AK21"/>
    <mergeCell ref="AL21:AQ21"/>
    <mergeCell ref="AG22:AH22"/>
    <mergeCell ref="AG64:AS64"/>
    <mergeCell ref="AG63:AS63"/>
    <mergeCell ref="AR32:AS32"/>
    <mergeCell ref="AR25:AS25"/>
    <mergeCell ref="AN62:AS62"/>
    <mergeCell ref="AG56:AS58"/>
    <mergeCell ref="AG60:AS60"/>
    <mergeCell ref="AN50:AO50"/>
    <mergeCell ref="AR33:AS33"/>
    <mergeCell ref="AG30:AH30"/>
    <mergeCell ref="AG55:AS55"/>
    <mergeCell ref="AL33:AQ33"/>
    <mergeCell ref="AL26:AQ26"/>
    <mergeCell ref="AI33:AK33"/>
    <mergeCell ref="AI34:AK34"/>
    <mergeCell ref="AL30:AQ30"/>
    <mergeCell ref="AL31:AQ31"/>
    <mergeCell ref="AI32:AK32"/>
    <mergeCell ref="AI30:AK30"/>
    <mergeCell ref="AL25:AQ25"/>
    <mergeCell ref="AR34:AS34"/>
    <mergeCell ref="AR31:AS31"/>
    <mergeCell ref="AR28:AS28"/>
    <mergeCell ref="AR27:AS27"/>
  </mergeCells>
  <phoneticPr fontId="3" type="noConversion"/>
  <conditionalFormatting sqref="AG10:AH10">
    <cfRule type="expression" dxfId="24" priority="1" stopIfTrue="1">
      <formula>OR(AI10=1,AI11=1,AI12=1,AI13=1,AI14=1,AI15=1,AI16=1,AI17=1,AI18=1,AI19=1,AI20=1,AI21=1,AI22=1,AI23=1,AI24=1,AI25=1,AI26=1,AI27=1,AI28=1,AI29=1,AI30=1,AI31=1,AI32=1,AI33=1,AI34=1)</formula>
    </cfRule>
  </conditionalFormatting>
  <conditionalFormatting sqref="AG11:AH11">
    <cfRule type="expression" dxfId="23" priority="2" stopIfTrue="1">
      <formula>OR(AI10=2,AI11=2,AI12=2,AI13=2,AI14=2,AI15=2,AI16=2,AI17=2,AI18=2,AI19=2,AI20=2,AI21=2,AI22=2,AI23=2,AI24=2,AI25=2,AI26=2,AI27=2,AI28=2,AI29=2,AI30=2,AI31=2,AI32=2,AI33=2,AI34=2)</formula>
    </cfRule>
  </conditionalFormatting>
  <conditionalFormatting sqref="AG12:AH12">
    <cfRule type="expression" dxfId="22" priority="3" stopIfTrue="1">
      <formula>OR(AI10=3,AI11=3,AI12=3,AI13=3,AI14=3,AI15=3,AI16=3,AI17=3,AI18=3,AI19=3,AI20=3,AI21=3,AI22=3,AI23=3,AI24=3,AI25=3,AI26=3,AI27=3,AI28=3,AI29=3,AI30=3,AI31=3,AI32=3,AI33=3,AI34=3)</formula>
    </cfRule>
  </conditionalFormatting>
  <conditionalFormatting sqref="AG13:AH13">
    <cfRule type="expression" dxfId="21" priority="4" stopIfTrue="1">
      <formula>OR(AI10=4,AI11=4,AI12=4,AI13=4,AI14=4,AI15=4,AI16=4,AI17=4,AI18=4,AI19=4,AI20=4,AI21=4,AI22=4,AI23=4,AI24=4,AI25=4,AI26=4,AI27=4,AI28=4,AI29=4,AI30=4,AI31=4,AI32=4,AI33=4,AI34=4)</formula>
    </cfRule>
  </conditionalFormatting>
  <conditionalFormatting sqref="AG14:AH14">
    <cfRule type="expression" dxfId="20" priority="5" stopIfTrue="1">
      <formula>OR(AI10=5,AI11=5,AI12=5,AI13=5,AI14=5,AI15=5,AI16=5,AI17=5,AI18=5,AI19=5,AI20=5,AI21=5,AI22=5,AI23=5,AI24=5,AI25=5,AI26=5,AI27=5,AI28=5,AI29=5,AI30=5,AI31=5,AI32=5,AI33=5,AI34=5)</formula>
    </cfRule>
  </conditionalFormatting>
  <conditionalFormatting sqref="AG15:AH15">
    <cfRule type="expression" dxfId="19" priority="6" stopIfTrue="1">
      <formula>OR(AI10=6,AI11=6,AI12=6,AI13=6,AI14=6,AI15=6,AI16=6,AI17=6,AI18=6,AI19=6,AI20=6,AI21=6,AI22=6,AI23=6,AI24=6,AI25=6,AI26=6,AI27=6,AI28=6,AI29=6,AI30=6,AI31=6,AI32=6,AI33=6,AI34=6)</formula>
    </cfRule>
  </conditionalFormatting>
  <conditionalFormatting sqref="AG16:AH16">
    <cfRule type="expression" dxfId="18" priority="7" stopIfTrue="1">
      <formula>OR(AI10=7,AI11=7,AI12=7,AI13=7,AI14=7,AI15=7,AI16=7,AI17=7,AI18=7,AI19=7,AI20=7,AI21=7,AI22=7,AI23=7,AI24=7,AI25=7,AI26=7,AI27=7,AI28=7,AI29=7,AI30=7,AI31=7,AI32=7,AI33=7,AI34=7)</formula>
    </cfRule>
  </conditionalFormatting>
  <conditionalFormatting sqref="AG17:AH17">
    <cfRule type="expression" dxfId="17" priority="8" stopIfTrue="1">
      <formula>OR(AI10=8,AI11=8,AI12=8,AI13=8,AI14=8,AI15=8,AI16=8,AI17=8,AI18=8,AI19=8,AI20=8,AI21=8,AI22=8,AI23=8,AI24=8,AI25=8,AI26=8,AI27=8,AI28=8,AI29=8,AI30=8,AI31=8,AI32=8,AI33=8,AI34=8)</formula>
    </cfRule>
  </conditionalFormatting>
  <conditionalFormatting sqref="AG18:AH18">
    <cfRule type="expression" dxfId="16" priority="9" stopIfTrue="1">
      <formula>OR(AI10=9,AI11=9,AI12=9,AI13=9,AI14=9,AI15=9,AI16=9,AI17=9,AI18=9,AI19=9,AI20=9,AI21=9,AI22=9,AI23=9,AI24=9,AI25=9,AI26=9,AI27=9,AI28=9,AI29=9,AI30=9,AI31=9,AI32=9,AI33=9,AI34=9)</formula>
    </cfRule>
  </conditionalFormatting>
  <conditionalFormatting sqref="AG19:AH19">
    <cfRule type="expression" dxfId="15" priority="10" stopIfTrue="1">
      <formula>OR(AI10=10,AI11=10,AI12=10,AI13=10,AI14=10,AI15=10,AI16=10,AI17=10,AI18=10,AI19=10,AI20=10,AI21=10,AI22=10,AI23=10,AI24=10,AI25=10,AI26=10,AI27=10,AI28=10,AI29=10,AI30=10,AI31=10,AI32=10,AI33=10,AI34=10)</formula>
    </cfRule>
  </conditionalFormatting>
  <conditionalFormatting sqref="AG20:AH20">
    <cfRule type="expression" dxfId="14" priority="11" stopIfTrue="1">
      <formula>OR(AI10=11,AI11=11,AI12=11,AI13=11,AI14=11,AI15=11,AI16=11,AI17=11,AI18=11,AI19=11,AI20=11,AI21=11,AI22=11,AI23=11,AI24=11,AI25=11,AI26=11,AI27=11,AI28=11,AI29=11,AI30=11,AI31=11,AI32=11,AI33=11,AI34=11)</formula>
    </cfRule>
  </conditionalFormatting>
  <conditionalFormatting sqref="AG21:AH21">
    <cfRule type="expression" dxfId="13" priority="12" stopIfTrue="1">
      <formula>OR(AI10=12,AI11=12,AI12=12,AI13=12,AI14=12,AI15=12,AI16=12,AI17=12,AI18=12,AI19=12,AI20=12,AI21=12,AI22=12,AI23=12,AI24=12,AI25=12,AI26=12,AI27=12,AI28=12,AI29=12,AI30=12,AI31=12,AI32=12,AI33=12,AI34=12)</formula>
    </cfRule>
  </conditionalFormatting>
  <conditionalFormatting sqref="AG22:AH22">
    <cfRule type="expression" dxfId="12" priority="13" stopIfTrue="1">
      <formula>OR(AI10=13,AI11=13,AI12=13,AI13=13,AI14=13,AI15=13,AI16=13,AI17=13,AI18=13,AI19=13,AI20=13,AI21=13,AI22=13,AI23=13,AI24=13,AI25=13,AI26=13,AI27=13,AI28=13,AI29=13,AI30=13,AI31=13,AI32=13,AI33=13,AI34=13)</formula>
    </cfRule>
  </conditionalFormatting>
  <conditionalFormatting sqref="AG23:AH23">
    <cfRule type="expression" dxfId="11" priority="14" stopIfTrue="1">
      <formula>OR(AI10=14,AI11=14,AI12=14,AI13=14,AI14=14,AI15=14,AI16=14,AI17=14,AI18=14,AI19=14,AI20=14,AI21=14,AI22=14,AI23=14,AI24=14,AI25=14,AI26=14,AI27=14,AI28=14,AI29=14,AI30=14,AI31=14,AI32=14,AI33=14,AI34=14)</formula>
    </cfRule>
  </conditionalFormatting>
  <conditionalFormatting sqref="AG24:AH24">
    <cfRule type="expression" dxfId="10" priority="15" stopIfTrue="1">
      <formula>OR(AI10=15,AI11=15,AI12=15,AI13=15,AI14=15,AI15=15,AI16=15,AI17=15,AI18=15,AI19=15,AI20=15,AI21=15,AI22=15,AI23=15,AI24=15,AI25=15,AI26=15,AI27=15,AI28=15,AI29=15,AI30=15,AI31=15,AI32=15,AI33=15,AI34=15)</formula>
    </cfRule>
  </conditionalFormatting>
  <conditionalFormatting sqref="AG25:AH25">
    <cfRule type="expression" dxfId="9" priority="16" stopIfTrue="1">
      <formula>OR(AI10=16,AI11=16,AI12=16,AI13=16,AI14=16,AI15=16,AI16=16,AI17=16,AI18=16,AI19=16,AI20=16,AI21=16,AI22=16,AI23=16,AI24=16,AI25=16,AI26=16,AI27=16,AI28=16,AI29=16,AI30=16,AI31=16,AI32=16,AI33=16,AI34=16)</formula>
    </cfRule>
  </conditionalFormatting>
  <conditionalFormatting sqref="AG26:AH26">
    <cfRule type="expression" dxfId="8" priority="17" stopIfTrue="1">
      <formula>OR(AI10=17,AI11=17,AI12=17,AI13=17,AI14=17,AI15=17,AI16=17,AI17=17,AI18=17,AI19=17,AI20=17,AI21=17,AI22=17,AI23=17,AI24=17,AI25=17,AI26=17,AI27=17,AI28=17,AI29=17,AI30=17,AI31=17,AI32=17,AI33=17,AI34=17)</formula>
    </cfRule>
  </conditionalFormatting>
  <conditionalFormatting sqref="AG27:AH27">
    <cfRule type="expression" dxfId="7" priority="18" stopIfTrue="1">
      <formula>OR(AI10=18,AI11=18,AI12=18,AI13=18,AI14=18,AI15=18,AI16=18,AI17=18,AI18=18,AI19=18,AI20=18,AI21=18,AI22=18,AI23=18,AI24=18,AI25=18,AI26=18,AI27=18,AI28=18,AI29=18,AI30=18,AI31=18,AI32=18,AI33=18,AI34=18)</formula>
    </cfRule>
  </conditionalFormatting>
  <conditionalFormatting sqref="AG28:AH28">
    <cfRule type="expression" dxfId="6" priority="19" stopIfTrue="1">
      <formula>OR(AI10=19,AI11=19,AI12=19,AI13=19,AI14=19,AI15=19,AI16=19,AI17=19,AI18=19,AI19=19,AI20=19,AI21=19,AI22=19,AI23=19,AI24=19,AI25=19,AI26=19,AI27=19,AI28=19,AI29=19,AI30=19,AI31=19,AI32=19,AI33=19,AI34=19)</formula>
    </cfRule>
  </conditionalFormatting>
  <conditionalFormatting sqref="AG29:AH29">
    <cfRule type="expression" dxfId="5" priority="20" stopIfTrue="1">
      <formula>OR(AI10=20,AI11=20,AI12=20,AI13=20,AI14=20,AI15=20,AI16=20,AI17=20,AI18=20,AI19=20,AI20=20,AI21=20,AI22=20,AI23=20,AI24=20,AI25=20,AI26=20,AI27=20,AI28=20,AI29=20,AI30=20,AI31=20,AI32=20,AI33=20,AI34=20)</formula>
    </cfRule>
  </conditionalFormatting>
  <conditionalFormatting sqref="AG30:AH30">
    <cfRule type="expression" dxfId="4" priority="21" stopIfTrue="1">
      <formula>OR(AI10=21,AI11=21,AI12=21,AI13=21,AI14=21,AI15=21,AI16=21,AI17=21,AI18=21,AI19=21,AI20=21,AI21=21,AI22=21,AI23=21,AI24=21,AI25=21,AI26=21,AI27=21,AI28=21,AI29=21,AI30=21,AI31=21,AI32=21,AI33=21,AI34=21)</formula>
    </cfRule>
  </conditionalFormatting>
  <conditionalFormatting sqref="AG31:AH31">
    <cfRule type="expression" dxfId="3" priority="22" stopIfTrue="1">
      <formula>OR(AI10=22,AI11=22,AI12=22,AI13=22,AI14=22,AI15=22,AI16=22,AI17=22,AI18=22,AI19=22,AI20=22,AI21=22,AI22=22,AI23=22,AI24=22,AI25=22,AI26=22,AI27=22,AI28=22,AI29=22,AI30=22,AI31=22,AI32=22,AI33=22,AI34=22)</formula>
    </cfRule>
  </conditionalFormatting>
  <conditionalFormatting sqref="AG32:AH32">
    <cfRule type="expression" dxfId="2" priority="23" stopIfTrue="1">
      <formula>OR(AI10=23,AI11=23,AI12=23,AI13=23,AI14=23,AI15=23,AI16=23,AI17=23,AI18=23,AI19=23,AI20=23,AI21=23,AI22=23,AI23=23,AI24=23,AI25=23,AI26=23,AI27=23,AI28=23,AI29=23,AI30=23,AI31=23,AI32=23,AI33=23,AI34=23)</formula>
    </cfRule>
  </conditionalFormatting>
  <conditionalFormatting sqref="AG33:AH33">
    <cfRule type="expression" dxfId="1" priority="24" stopIfTrue="1">
      <formula>OR(AI10=24,AI11=24,AI12=24,AI13=24,AI14=24,AI15=24,AI16=24,AI17=24,AI18=24,AI19=24,AI20=24,AI21=24,AI22=24,AI23=24,AI24=24,AI25=24,AI26=24,AI27=24,AI28=24,AI29=24,AI30=24,AI31=24,AI32=24,AI33=24,AI34=24)</formula>
    </cfRule>
  </conditionalFormatting>
  <conditionalFormatting sqref="AG34:AH34">
    <cfRule type="expression" dxfId="0" priority="25" stopIfTrue="1">
      <formula>OR(AI10=25,AI11=25,AI12=25,AI13=25,AI14=25,AI15=25,AI16=25,AI17=25,AI18=25,AI19=25,AI20=25,AI21=25,AI22=25,AI23=25,AI24=25,AI25=25,AI26=25,AI27=25,AI28=25,AI29=25,AI30=25,AI31=25,AI32=25,AI33=25,AI34=25)</formula>
    </cfRule>
  </conditionalFormatting>
  <dataValidations count="3">
    <dataValidation type="decimal" allowBlank="1" showInputMessage="1" showErrorMessage="1" errorTitle="Yanlış Değer Girişi" error="Puan değerinin üstünde bir not girdiniz." sqref="E32:AC51 E8:AC27" xr:uid="{00000000-0002-0000-0100-000000000000}">
      <formula1>0</formula1>
      <formula2>E$7</formula2>
    </dataValidation>
    <dataValidation type="decimal" allowBlank="1" showInputMessage="1" showErrorMessage="1" errorTitle="Değer fazlası ahatası" error="10'dan fazla bir değer girişi yaptınız." sqref="E7:AC7 E31:AC31" xr:uid="{00000000-0002-0000-0100-000001000000}">
      <formula1>0</formula1>
      <formula2>50</formula2>
    </dataValidation>
    <dataValidation type="whole" allowBlank="1" showInputMessage="1" showErrorMessage="1" sqref="AI10:AK34" xr:uid="{00000000-0002-0000-0100-000002000000}">
      <formula1>1</formula1>
      <formula2>25</formula2>
    </dataValidation>
  </dataValidations>
  <printOptions horizontalCentered="1"/>
  <pageMargins left="0.47" right="0.1" top="0.26" bottom="0.19" header="0.27" footer="0.19685039370078741"/>
  <pageSetup paperSize="9" scale="69" orientation="landscape" r:id="rId1"/>
  <headerFooter alignWithMargins="0"/>
  <ignoredErrors>
    <ignoredError sqref="AD8 AD9:AD24 AD32:AD36 AD25:AD27 AD37:AD44 AD45:AD49 AD50:AD51" formulaRange="1"/>
    <ignoredError sqref="AR12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Sınav_Analiz_Formu</vt:lpstr>
      <vt:lpstr>A-B Grubu Analiz Formu</vt:lpstr>
      <vt:lpstr>'A-B Grubu Analiz Formu'!Yazdırma_Alanı</vt:lpstr>
      <vt:lpstr>Sınav_Analiz_Formu!Yazdırma_Alanı</vt:lpstr>
    </vt:vector>
  </TitlesOfParts>
  <Company>F_s_M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User</cp:lastModifiedBy>
  <cp:lastPrinted>2023-11-28T12:45:57Z</cp:lastPrinted>
  <dcterms:created xsi:type="dcterms:W3CDTF">2011-08-18T07:49:04Z</dcterms:created>
  <dcterms:modified xsi:type="dcterms:W3CDTF">2024-11-25T13:34:10Z</dcterms:modified>
</cp:coreProperties>
</file>